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exiseasyfairs-my.sharepoint.com/personal/nil_sonmez_easyfairs_com/Documents/ESG/SLT Summit/"/>
    </mc:Choice>
  </mc:AlternateContent>
  <xr:revisionPtr revIDLastSave="0" documentId="8_{10DC41F7-4A9B-44F7-9657-70C2CD7CD74B}" xr6:coauthVersionLast="47" xr6:coauthVersionMax="47" xr10:uidLastSave="{00000000-0000-0000-0000-000000000000}"/>
  <bookViews>
    <workbookView xWindow="28680" yWindow="-120" windowWidth="29040" windowHeight="15840" xr2:uid="{0913279A-D33D-477F-AC91-13ED5CD346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L6" i="1"/>
  <c r="E10" i="1"/>
  <c r="E9" i="1"/>
  <c r="E8" i="1"/>
  <c r="E7" i="1"/>
  <c r="E6" i="1"/>
  <c r="E4" i="1"/>
  <c r="L5" i="1" l="1"/>
  <c r="L4" i="1"/>
  <c r="C74" i="1"/>
  <c r="J6" i="1"/>
  <c r="K5" i="1"/>
  <c r="K4" i="1"/>
  <c r="C16" i="1" l="1"/>
  <c r="E16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20" i="1"/>
  <c r="F71" i="1"/>
  <c r="H72" i="1" l="1"/>
  <c r="H74" i="1" s="1"/>
  <c r="E71" i="1"/>
  <c r="D71" i="1"/>
  <c r="C71" i="1"/>
  <c r="D15" i="1"/>
  <c r="D14" i="1"/>
  <c r="D13" i="1"/>
  <c r="D12" i="1"/>
  <c r="D11" i="1"/>
  <c r="D10" i="1"/>
  <c r="D9" i="1"/>
  <c r="D8" i="1"/>
  <c r="D7" i="1"/>
  <c r="D6" i="1"/>
  <c r="D5" i="1"/>
  <c r="D4" i="1"/>
  <c r="E72" i="1" l="1"/>
  <c r="D16" i="1"/>
</calcChain>
</file>

<file path=xl/sharedStrings.xml><?xml version="1.0" encoding="utf-8"?>
<sst xmlns="http://schemas.openxmlformats.org/spreadsheetml/2006/main" count="156" uniqueCount="106">
  <si>
    <t>ZRH</t>
  </si>
  <si>
    <t>CPH</t>
  </si>
  <si>
    <t>GOT</t>
  </si>
  <si>
    <t>LHR</t>
  </si>
  <si>
    <t>MAD</t>
  </si>
  <si>
    <t>MUC</t>
  </si>
  <si>
    <t>STO</t>
  </si>
  <si>
    <t>LIN</t>
  </si>
  <si>
    <t>HAM</t>
  </si>
  <si>
    <t>STR</t>
  </si>
  <si>
    <t>NUE</t>
  </si>
  <si>
    <t>ALG</t>
  </si>
  <si>
    <t>Benjamin Camus</t>
  </si>
  <si>
    <t>HQ</t>
  </si>
  <si>
    <t>Alain De Keyzer</t>
  </si>
  <si>
    <t>Stefan Hutten</t>
  </si>
  <si>
    <t>Gorinchem</t>
  </si>
  <si>
    <t>Tom De Smedt</t>
  </si>
  <si>
    <t>Farida Martens</t>
  </si>
  <si>
    <t>Flanders Expo</t>
  </si>
  <si>
    <t>Stephan Forseilles</t>
  </si>
  <si>
    <t>Hervé Brouckaert</t>
  </si>
  <si>
    <t>Kenneth Verheyden</t>
  </si>
  <si>
    <t>Olivier-Hicham Allard</t>
  </si>
  <si>
    <t>Arnaud Istas</t>
  </si>
  <si>
    <t>Nele Verhaeren</t>
  </si>
  <si>
    <t>Lucas Van 't Hof</t>
  </si>
  <si>
    <t>Sam Van Vliet</t>
  </si>
  <si>
    <t>Yasmine Couderc</t>
  </si>
  <si>
    <t>Dieter Wilssens</t>
  </si>
  <si>
    <t>Antwerp Expo</t>
  </si>
  <si>
    <t>Machiël De Cock</t>
  </si>
  <si>
    <t>Boet Havenaar</t>
  </si>
  <si>
    <t>Katrien Verhoeven</t>
  </si>
  <si>
    <t>Philippe Willegems</t>
  </si>
  <si>
    <t>Nancy Lippens</t>
  </si>
  <si>
    <t>Katinka Vandevelde</t>
  </si>
  <si>
    <t>Marleen Vanhee</t>
  </si>
  <si>
    <t>Benoit David</t>
  </si>
  <si>
    <t>Anthony Audernaerd</t>
  </si>
  <si>
    <t>Bart Walraet</t>
  </si>
  <si>
    <t>Alain D'Haese</t>
  </si>
  <si>
    <t>Amélie Duraffourg</t>
  </si>
  <si>
    <t>Cathrien Verhoeven</t>
  </si>
  <si>
    <t>Jeffry Plaggenmarsch</t>
  </si>
  <si>
    <t>Irma de Hoon</t>
  </si>
  <si>
    <t>Corine Visser</t>
  </si>
  <si>
    <t>Eefje Schilders</t>
  </si>
  <si>
    <t>Henkjan Prins</t>
  </si>
  <si>
    <t>Cornelien Baijens</t>
  </si>
  <si>
    <t>Mathieu Van Welden</t>
  </si>
  <si>
    <t>Nadine Francus</t>
  </si>
  <si>
    <t>Stefan den Hartog</t>
  </si>
  <si>
    <t>Maurice Schlepers</t>
  </si>
  <si>
    <t>Dirk Van Roy</t>
  </si>
  <si>
    <t>Tina d'Hooghe</t>
  </si>
  <si>
    <t>Mascha de Bruin</t>
  </si>
  <si>
    <t>Virginie Rouland</t>
  </si>
  <si>
    <t>Richard Pothof</t>
  </si>
  <si>
    <t>Bas Van Gent</t>
  </si>
  <si>
    <t>Muriel Hunin</t>
  </si>
  <si>
    <t>Namur Expo</t>
  </si>
  <si>
    <t>Jan Goditiabois</t>
  </si>
  <si>
    <t>Nekkerhal</t>
  </si>
  <si>
    <t>François de Bergeyck</t>
  </si>
  <si>
    <t>Nil Sönmez</t>
  </si>
  <si>
    <t>Anne Lafère</t>
  </si>
  <si>
    <t>Andrea Alanis</t>
  </si>
  <si>
    <t xml:space="preserve">HQ </t>
  </si>
  <si>
    <t>Charlotte Maquet</t>
  </si>
  <si>
    <t>City of origin</t>
  </si>
  <si>
    <t>Name</t>
  </si>
  <si>
    <t>Office</t>
  </si>
  <si>
    <t>Total km</t>
  </si>
  <si>
    <t>km (Roundtrip)</t>
  </si>
  <si>
    <t>Km (in)</t>
  </si>
  <si>
    <t>Km (out)</t>
  </si>
  <si>
    <t>bascule</t>
  </si>
  <si>
    <t># travelers</t>
  </si>
  <si>
    <t>Total # people</t>
  </si>
  <si>
    <t xml:space="preserve"># people </t>
  </si>
  <si>
    <t># cars</t>
  </si>
  <si>
    <t>Nil</t>
  </si>
  <si>
    <t>Car</t>
  </si>
  <si>
    <t>g/km</t>
  </si>
  <si>
    <t>Flight</t>
  </si>
  <si>
    <t>Eurostar</t>
  </si>
  <si>
    <t>Domestic rail</t>
  </si>
  <si>
    <t>Kg CO2</t>
  </si>
  <si>
    <t>kg CO2</t>
  </si>
  <si>
    <t>London St Pancras</t>
  </si>
  <si>
    <t>Emission factors</t>
  </si>
  <si>
    <t>Carpool</t>
  </si>
  <si>
    <t>Maastricht-Paderborn</t>
  </si>
  <si>
    <t>One-way only!</t>
  </si>
  <si>
    <t>Bus transfer for people arriving in Brussels (by flight/train) and goingto Maastricht</t>
  </si>
  <si>
    <t>1 large bus for 35 ppl</t>
  </si>
  <si>
    <t>CARS: please note that people are expected to carpool. We do not have yet the confirmation of the final number of cars but we expect at least 1/3 people to carpool with a colleague</t>
  </si>
  <si>
    <t>FLIGHTS</t>
  </si>
  <si>
    <t>TRAINS</t>
  </si>
  <si>
    <t>BUS</t>
  </si>
  <si>
    <t>Kg CO2 (airline)</t>
  </si>
  <si>
    <t>MyClimate</t>
  </si>
  <si>
    <t>14 Tons CO2</t>
  </si>
  <si>
    <t>Without carpooling</t>
  </si>
  <si>
    <t>Hardenberg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</si>
</sst>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164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right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2" fontId="1" fillId="5" borderId="1" xfId="0" applyNumberFormat="1" applyFont="1" applyFill="1" applyBorder="1"/>
    <xf numFmtId="2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2" fontId="1" fillId="5" borderId="1" xfId="0" applyNumberFormat="1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7E34-2121-49B4-BE86-A9142522108D}">
  <dimension ref="A2:V74"/>
  <sheetViews>
    <sheetView tabSelected="1" topLeftCell="A4" workbookViewId="0">
      <selection activeCell="B49" sqref="B49"/>
    </sheetView>
  </sheetViews>
  <sheetFormatPr defaultColWidth="8.81640625" defaultRowHeight="14.5" x14ac:dyDescent="0.35"/>
  <cols>
    <col min="1" max="1" width="45.81640625" bestFit="1" customWidth="1"/>
    <col min="2" max="2" width="13.81640625" customWidth="1"/>
    <col min="3" max="3" width="17.453125" customWidth="1"/>
    <col min="5" max="5" width="13.36328125" customWidth="1"/>
    <col min="6" max="6" width="16" customWidth="1"/>
    <col min="7" max="7" width="8.7265625" style="11"/>
    <col min="8" max="8" width="18.6328125" customWidth="1"/>
    <col min="9" max="9" width="14.54296875" bestFit="1" customWidth="1"/>
    <col min="10" max="10" width="11.54296875" bestFit="1" customWidth="1"/>
    <col min="12" max="12" width="11.26953125" bestFit="1" customWidth="1"/>
  </cols>
  <sheetData>
    <row r="2" spans="1:14" x14ac:dyDescent="0.35">
      <c r="A2" s="1" t="s">
        <v>98</v>
      </c>
      <c r="F2" s="11"/>
      <c r="H2" s="1" t="s">
        <v>99</v>
      </c>
    </row>
    <row r="3" spans="1:14" x14ac:dyDescent="0.35">
      <c r="A3" s="6" t="s">
        <v>70</v>
      </c>
      <c r="B3" s="7" t="s">
        <v>74</v>
      </c>
      <c r="C3" s="7" t="s">
        <v>78</v>
      </c>
      <c r="D3" s="7" t="s">
        <v>73</v>
      </c>
      <c r="E3" s="7" t="s">
        <v>101</v>
      </c>
      <c r="F3" s="11"/>
      <c r="H3" s="7" t="s">
        <v>70</v>
      </c>
      <c r="I3" s="7" t="s">
        <v>74</v>
      </c>
      <c r="J3" s="7" t="s">
        <v>78</v>
      </c>
      <c r="K3" s="7" t="s">
        <v>73</v>
      </c>
      <c r="L3" s="7" t="s">
        <v>89</v>
      </c>
    </row>
    <row r="4" spans="1:14" x14ac:dyDescent="0.35">
      <c r="A4" s="3" t="s">
        <v>0</v>
      </c>
      <c r="B4" s="2">
        <v>976</v>
      </c>
      <c r="C4" s="2">
        <v>2</v>
      </c>
      <c r="D4" s="2">
        <f t="shared" ref="D4:D15" si="0">B4*C4</f>
        <v>1952</v>
      </c>
      <c r="E4" s="13">
        <f>291*2</f>
        <v>582</v>
      </c>
      <c r="F4" s="22"/>
      <c r="H4" s="2" t="s">
        <v>93</v>
      </c>
      <c r="I4" s="2">
        <v>276</v>
      </c>
      <c r="J4" s="2">
        <v>1</v>
      </c>
      <c r="K4" s="2">
        <f>I4*J4</f>
        <v>276</v>
      </c>
      <c r="L4" s="13">
        <f>(K4*L22)/1000</f>
        <v>11.316000000000001</v>
      </c>
      <c r="M4" s="17" t="s">
        <v>94</v>
      </c>
      <c r="N4" s="18"/>
    </row>
    <row r="5" spans="1:14" x14ac:dyDescent="0.35">
      <c r="A5" s="3" t="s">
        <v>1</v>
      </c>
      <c r="B5" s="2">
        <v>1526</v>
      </c>
      <c r="C5" s="2">
        <v>1</v>
      </c>
      <c r="D5" s="2">
        <f t="shared" si="0"/>
        <v>1526</v>
      </c>
      <c r="E5" s="13">
        <v>363</v>
      </c>
      <c r="F5" s="22"/>
      <c r="H5" s="2" t="s">
        <v>90</v>
      </c>
      <c r="I5" s="2">
        <v>634</v>
      </c>
      <c r="J5" s="2">
        <v>2</v>
      </c>
      <c r="K5" s="2">
        <f>I5*J5</f>
        <v>1268</v>
      </c>
      <c r="L5" s="13">
        <f>(K5*L21)/1000</f>
        <v>7.6079999999999997</v>
      </c>
    </row>
    <row r="6" spans="1:14" x14ac:dyDescent="0.35">
      <c r="A6" s="3" t="s">
        <v>2</v>
      </c>
      <c r="B6" s="2">
        <v>1814</v>
      </c>
      <c r="C6" s="2">
        <v>6</v>
      </c>
      <c r="D6" s="2">
        <f t="shared" si="0"/>
        <v>10884</v>
      </c>
      <c r="E6" s="13">
        <f>402*C6</f>
        <v>2412</v>
      </c>
      <c r="F6" s="22"/>
      <c r="J6" s="16">
        <f>J4+J5</f>
        <v>3</v>
      </c>
      <c r="K6" s="4">
        <f>K4+K5</f>
        <v>1544</v>
      </c>
      <c r="L6" s="14">
        <f>L4+L5</f>
        <v>18.923999999999999</v>
      </c>
    </row>
    <row r="7" spans="1:14" x14ac:dyDescent="0.35">
      <c r="A7" s="3" t="s">
        <v>3</v>
      </c>
      <c r="B7" s="2">
        <v>684</v>
      </c>
      <c r="C7" s="2">
        <v>12</v>
      </c>
      <c r="D7" s="2">
        <f t="shared" si="0"/>
        <v>8208</v>
      </c>
      <c r="E7" s="13">
        <f>256*C7</f>
        <v>3072</v>
      </c>
      <c r="F7" s="22"/>
      <c r="H7" s="1" t="s">
        <v>100</v>
      </c>
      <c r="L7" s="15"/>
    </row>
    <row r="8" spans="1:14" x14ac:dyDescent="0.35">
      <c r="A8" s="3" t="s">
        <v>4</v>
      </c>
      <c r="B8" s="2">
        <v>2632</v>
      </c>
      <c r="C8" s="2">
        <v>3</v>
      </c>
      <c r="D8" s="2">
        <f t="shared" si="0"/>
        <v>7896</v>
      </c>
      <c r="E8" s="13">
        <f>510*3</f>
        <v>1530</v>
      </c>
      <c r="F8" s="22"/>
      <c r="H8" s="19" t="s">
        <v>95</v>
      </c>
      <c r="I8" s="20"/>
      <c r="J8" s="20"/>
      <c r="K8" s="20"/>
      <c r="L8" s="20"/>
      <c r="M8" s="21"/>
    </row>
    <row r="9" spans="1:14" x14ac:dyDescent="0.35">
      <c r="A9" s="3" t="s">
        <v>5</v>
      </c>
      <c r="B9" s="2">
        <v>1204</v>
      </c>
      <c r="C9" s="2">
        <v>1</v>
      </c>
      <c r="D9" s="2">
        <f t="shared" si="0"/>
        <v>1204</v>
      </c>
      <c r="E9" s="13">
        <f>321*C9</f>
        <v>321</v>
      </c>
      <c r="F9" s="22"/>
      <c r="H9" s="2" t="s">
        <v>96</v>
      </c>
      <c r="I9" s="2">
        <v>260</v>
      </c>
      <c r="J9" s="2">
        <v>35</v>
      </c>
    </row>
    <row r="10" spans="1:14" x14ac:dyDescent="0.35">
      <c r="A10" s="3" t="s">
        <v>6</v>
      </c>
      <c r="B10" s="2">
        <v>2596</v>
      </c>
      <c r="C10" s="2">
        <v>3</v>
      </c>
      <c r="D10" s="2">
        <f t="shared" si="0"/>
        <v>7788</v>
      </c>
      <c r="E10" s="13">
        <f>498*C10</f>
        <v>1494</v>
      </c>
      <c r="F10" s="22"/>
    </row>
    <row r="11" spans="1:14" x14ac:dyDescent="0.35">
      <c r="A11" s="3" t="s">
        <v>7</v>
      </c>
      <c r="B11" s="2">
        <v>1406</v>
      </c>
      <c r="C11" s="2">
        <v>1</v>
      </c>
      <c r="D11" s="2">
        <f t="shared" si="0"/>
        <v>1406</v>
      </c>
      <c r="E11" s="13">
        <v>349</v>
      </c>
      <c r="F11" s="22"/>
    </row>
    <row r="12" spans="1:14" x14ac:dyDescent="0.35">
      <c r="A12" s="3" t="s">
        <v>8</v>
      </c>
      <c r="B12" s="2">
        <v>974</v>
      </c>
      <c r="C12" s="2">
        <v>1</v>
      </c>
      <c r="D12" s="2">
        <f t="shared" si="0"/>
        <v>974</v>
      </c>
      <c r="E12" s="13">
        <v>290</v>
      </c>
      <c r="F12" s="22"/>
    </row>
    <row r="13" spans="1:14" x14ac:dyDescent="0.35">
      <c r="A13" s="3" t="s">
        <v>9</v>
      </c>
      <c r="B13" s="2">
        <v>832</v>
      </c>
      <c r="C13" s="2">
        <v>1</v>
      </c>
      <c r="D13" s="2">
        <f t="shared" si="0"/>
        <v>832</v>
      </c>
      <c r="E13" s="13">
        <v>274</v>
      </c>
      <c r="F13" s="22"/>
    </row>
    <row r="14" spans="1:14" x14ac:dyDescent="0.35">
      <c r="A14" s="3" t="s">
        <v>10</v>
      </c>
      <c r="B14" s="2">
        <v>1006</v>
      </c>
      <c r="C14" s="2">
        <v>1</v>
      </c>
      <c r="D14" s="2">
        <f t="shared" si="0"/>
        <v>1006</v>
      </c>
      <c r="E14" s="13">
        <v>293</v>
      </c>
      <c r="F14" s="22"/>
    </row>
    <row r="15" spans="1:14" x14ac:dyDescent="0.35">
      <c r="A15" s="3" t="s">
        <v>11</v>
      </c>
      <c r="B15" s="2">
        <v>3146</v>
      </c>
      <c r="C15" s="2">
        <v>1</v>
      </c>
      <c r="D15" s="2">
        <f t="shared" si="0"/>
        <v>3146</v>
      </c>
      <c r="E15" s="13">
        <v>588</v>
      </c>
      <c r="F15" s="22"/>
    </row>
    <row r="16" spans="1:14" x14ac:dyDescent="0.35">
      <c r="C16" s="3">
        <f>SUM(C4:C15)</f>
        <v>33</v>
      </c>
      <c r="D16" s="4">
        <f>SUM(D4:D15)</f>
        <v>46822</v>
      </c>
      <c r="E16" s="23">
        <f>SUM(E4:E15)</f>
        <v>11568</v>
      </c>
    </row>
    <row r="18" spans="1:13" x14ac:dyDescent="0.35">
      <c r="A18" s="1" t="s">
        <v>97</v>
      </c>
      <c r="J18" s="16" t="s">
        <v>91</v>
      </c>
    </row>
    <row r="19" spans="1:13" x14ac:dyDescent="0.35">
      <c r="A19" s="6" t="s">
        <v>71</v>
      </c>
      <c r="B19" s="7" t="s">
        <v>72</v>
      </c>
      <c r="C19" s="7" t="s">
        <v>80</v>
      </c>
      <c r="D19" s="7" t="s">
        <v>75</v>
      </c>
      <c r="E19" s="7" t="s">
        <v>76</v>
      </c>
      <c r="F19" s="7" t="s">
        <v>81</v>
      </c>
      <c r="G19" s="7" t="s">
        <v>92</v>
      </c>
      <c r="H19" s="7" t="s">
        <v>88</v>
      </c>
      <c r="J19" s="2" t="s">
        <v>83</v>
      </c>
      <c r="K19" s="2"/>
      <c r="L19" s="2">
        <v>171</v>
      </c>
      <c r="M19" s="2" t="s">
        <v>84</v>
      </c>
    </row>
    <row r="20" spans="1:13" x14ac:dyDescent="0.35">
      <c r="A20" s="5" t="s">
        <v>12</v>
      </c>
      <c r="B20" s="5" t="s">
        <v>13</v>
      </c>
      <c r="C20" s="5">
        <v>1</v>
      </c>
      <c r="D20" s="5">
        <v>210</v>
      </c>
      <c r="E20" s="5">
        <v>210</v>
      </c>
      <c r="F20" s="2">
        <v>1</v>
      </c>
      <c r="G20" s="12"/>
      <c r="H20" s="2">
        <f>((D20+E20)*$L$19)/1000</f>
        <v>71.819999999999993</v>
      </c>
      <c r="J20" s="2" t="s">
        <v>85</v>
      </c>
      <c r="K20" s="2"/>
      <c r="L20" s="2" t="s">
        <v>102</v>
      </c>
      <c r="M20" s="2"/>
    </row>
    <row r="21" spans="1:13" x14ac:dyDescent="0.35">
      <c r="A21" s="2" t="s">
        <v>14</v>
      </c>
      <c r="B21" s="2" t="s">
        <v>13</v>
      </c>
      <c r="C21" s="2">
        <v>1</v>
      </c>
      <c r="D21" s="2">
        <v>125</v>
      </c>
      <c r="E21" s="2">
        <v>125</v>
      </c>
      <c r="F21" s="2">
        <v>1</v>
      </c>
      <c r="G21" s="12"/>
      <c r="H21" s="2">
        <f>((D21+E21)*$L$19)/1000</f>
        <v>42.75</v>
      </c>
      <c r="J21" s="2" t="s">
        <v>86</v>
      </c>
      <c r="K21" s="2"/>
      <c r="L21" s="2">
        <v>6</v>
      </c>
      <c r="M21" s="2" t="s">
        <v>84</v>
      </c>
    </row>
    <row r="22" spans="1:13" x14ac:dyDescent="0.35">
      <c r="A22" s="2" t="s">
        <v>15</v>
      </c>
      <c r="B22" s="2" t="s">
        <v>16</v>
      </c>
      <c r="C22" s="2">
        <v>1</v>
      </c>
      <c r="D22" s="2">
        <v>163</v>
      </c>
      <c r="E22" s="2">
        <v>163</v>
      </c>
      <c r="F22" s="2">
        <v>1</v>
      </c>
      <c r="G22" s="12"/>
      <c r="H22" s="2">
        <f>((D22+E22)*$L$19)/1000</f>
        <v>55.746000000000002</v>
      </c>
      <c r="J22" s="2" t="s">
        <v>87</v>
      </c>
      <c r="K22" s="2"/>
      <c r="L22" s="2">
        <v>41</v>
      </c>
      <c r="M22" s="2" t="s">
        <v>84</v>
      </c>
    </row>
    <row r="23" spans="1:13" x14ac:dyDescent="0.35">
      <c r="A23" s="2" t="s">
        <v>17</v>
      </c>
      <c r="B23" s="2" t="s">
        <v>13</v>
      </c>
      <c r="C23" s="2">
        <v>1</v>
      </c>
      <c r="D23" s="2">
        <v>125</v>
      </c>
      <c r="E23" s="2">
        <v>125</v>
      </c>
      <c r="F23" s="2">
        <v>1</v>
      </c>
      <c r="G23" s="12"/>
      <c r="H23" s="2">
        <f>((D23+E23)*$L$19)/1000</f>
        <v>42.75</v>
      </c>
    </row>
    <row r="24" spans="1:13" x14ac:dyDescent="0.35">
      <c r="A24" s="2" t="s">
        <v>18</v>
      </c>
      <c r="B24" s="2" t="s">
        <v>19</v>
      </c>
      <c r="C24" s="2">
        <v>1</v>
      </c>
      <c r="D24" s="2">
        <v>189</v>
      </c>
      <c r="E24" s="2">
        <v>189</v>
      </c>
      <c r="F24" s="2">
        <v>1</v>
      </c>
      <c r="G24" s="12"/>
      <c r="H24" s="2">
        <f>((D24+E24)*$L$19)/1000</f>
        <v>64.638000000000005</v>
      </c>
    </row>
    <row r="25" spans="1:13" x14ac:dyDescent="0.35">
      <c r="A25" s="2" t="s">
        <v>20</v>
      </c>
      <c r="B25" s="2" t="s">
        <v>13</v>
      </c>
      <c r="C25" s="2">
        <v>1</v>
      </c>
      <c r="D25" s="2">
        <v>125</v>
      </c>
      <c r="E25" s="2">
        <v>125</v>
      </c>
      <c r="F25" s="2">
        <v>1</v>
      </c>
      <c r="G25" s="12"/>
      <c r="H25" s="2">
        <f>((D25+E25)*$L$19)/1000</f>
        <v>42.75</v>
      </c>
    </row>
    <row r="26" spans="1:13" x14ac:dyDescent="0.35">
      <c r="A26" s="2" t="s">
        <v>21</v>
      </c>
      <c r="B26" s="2" t="s">
        <v>13</v>
      </c>
      <c r="C26" s="2">
        <v>1</v>
      </c>
      <c r="D26" s="2">
        <v>125</v>
      </c>
      <c r="E26" s="2">
        <v>125</v>
      </c>
      <c r="F26" s="2">
        <v>1</v>
      </c>
      <c r="G26" s="12"/>
      <c r="H26" s="2">
        <f>((D26+E26)*$L$19)/1000</f>
        <v>42.75</v>
      </c>
    </row>
    <row r="27" spans="1:13" x14ac:dyDescent="0.35">
      <c r="A27" s="2" t="s">
        <v>22</v>
      </c>
      <c r="B27" s="2" t="s">
        <v>19</v>
      </c>
      <c r="C27" s="2">
        <v>1</v>
      </c>
      <c r="D27" s="2">
        <v>189</v>
      </c>
      <c r="E27" s="2">
        <v>189</v>
      </c>
      <c r="F27" s="2">
        <v>1</v>
      </c>
      <c r="G27" s="12"/>
      <c r="H27" s="2">
        <f>((D27+E27)*$L$19)/1000</f>
        <v>64.638000000000005</v>
      </c>
    </row>
    <row r="28" spans="1:13" x14ac:dyDescent="0.35">
      <c r="A28" s="2" t="s">
        <v>23</v>
      </c>
      <c r="B28" s="2" t="s">
        <v>13</v>
      </c>
      <c r="C28" s="2">
        <v>1</v>
      </c>
      <c r="D28" s="2">
        <v>125</v>
      </c>
      <c r="E28" s="2">
        <v>125</v>
      </c>
      <c r="F28" s="2">
        <v>1</v>
      </c>
      <c r="G28" s="12"/>
      <c r="H28" s="2">
        <f>((D28+E28)*$L$19)/1000</f>
        <v>42.75</v>
      </c>
    </row>
    <row r="29" spans="1:13" x14ac:dyDescent="0.35">
      <c r="A29" s="2" t="s">
        <v>24</v>
      </c>
      <c r="B29" s="2" t="s">
        <v>13</v>
      </c>
      <c r="C29" s="2">
        <v>1</v>
      </c>
      <c r="D29" s="2">
        <v>125</v>
      </c>
      <c r="E29" s="2">
        <v>125</v>
      </c>
      <c r="F29" s="2">
        <v>1</v>
      </c>
      <c r="G29" s="12"/>
      <c r="H29" s="2">
        <f>((D29+E29)*$L$19)/1000</f>
        <v>42.75</v>
      </c>
    </row>
    <row r="30" spans="1:13" x14ac:dyDescent="0.35">
      <c r="A30" s="2" t="s">
        <v>25</v>
      </c>
      <c r="B30" s="2" t="s">
        <v>13</v>
      </c>
      <c r="C30" s="2">
        <v>1</v>
      </c>
      <c r="D30" s="2">
        <v>125</v>
      </c>
      <c r="E30" s="2">
        <v>125</v>
      </c>
      <c r="F30" s="2">
        <v>1</v>
      </c>
      <c r="G30" s="12"/>
      <c r="H30" s="2">
        <f>((D30+E30)*$L$19)/1000</f>
        <v>42.75</v>
      </c>
    </row>
    <row r="31" spans="1:13" x14ac:dyDescent="0.35">
      <c r="A31" s="2" t="s">
        <v>26</v>
      </c>
      <c r="B31" s="2" t="s">
        <v>105</v>
      </c>
      <c r="C31" s="2">
        <v>1</v>
      </c>
      <c r="D31" s="2">
        <v>273</v>
      </c>
      <c r="E31" s="2">
        <v>273</v>
      </c>
      <c r="F31" s="2">
        <v>1</v>
      </c>
      <c r="G31" s="12"/>
      <c r="H31" s="2">
        <f>((D31+E31)*$L$19)/1000</f>
        <v>93.366</v>
      </c>
    </row>
    <row r="32" spans="1:13" x14ac:dyDescent="0.35">
      <c r="A32" s="2" t="s">
        <v>27</v>
      </c>
      <c r="B32" s="2" t="s">
        <v>13</v>
      </c>
      <c r="C32" s="2">
        <v>1</v>
      </c>
      <c r="D32" s="2">
        <v>125</v>
      </c>
      <c r="E32" s="2">
        <v>125</v>
      </c>
      <c r="F32" s="2">
        <v>1</v>
      </c>
      <c r="G32" s="12"/>
      <c r="H32" s="2">
        <f>((D32+E32)*$L$19)/1000</f>
        <v>42.75</v>
      </c>
    </row>
    <row r="33" spans="1:22" x14ac:dyDescent="0.35">
      <c r="A33" s="2" t="s">
        <v>28</v>
      </c>
      <c r="B33" s="2" t="s">
        <v>13</v>
      </c>
      <c r="C33" s="2">
        <v>1</v>
      </c>
      <c r="D33" s="8">
        <v>112</v>
      </c>
      <c r="E33" s="8">
        <v>112</v>
      </c>
      <c r="F33" s="2">
        <v>0</v>
      </c>
      <c r="G33" s="12" t="s">
        <v>82</v>
      </c>
      <c r="H33" s="2">
        <f>((D33+E33)*$L$19)/1000</f>
        <v>38.304000000000002</v>
      </c>
    </row>
    <row r="34" spans="1:22" x14ac:dyDescent="0.35">
      <c r="A34" s="2" t="s">
        <v>29</v>
      </c>
      <c r="B34" s="2" t="s">
        <v>30</v>
      </c>
      <c r="C34" s="2">
        <v>1</v>
      </c>
      <c r="D34" s="2">
        <v>126</v>
      </c>
      <c r="E34" s="2">
        <v>126</v>
      </c>
      <c r="F34" s="2">
        <v>1</v>
      </c>
      <c r="G34" s="12"/>
      <c r="H34" s="2">
        <f>((D34+E34)*$L$19)/1000</f>
        <v>43.091999999999999</v>
      </c>
    </row>
    <row r="35" spans="1:22" x14ac:dyDescent="0.35">
      <c r="A35" s="2" t="s">
        <v>31</v>
      </c>
      <c r="B35" s="2" t="s">
        <v>19</v>
      </c>
      <c r="C35" s="2">
        <v>1</v>
      </c>
      <c r="D35" s="2">
        <v>189</v>
      </c>
      <c r="E35" s="2">
        <v>189</v>
      </c>
      <c r="F35" s="2">
        <v>1</v>
      </c>
      <c r="G35" s="12"/>
      <c r="H35" s="2">
        <f>((D35+E35)*$L$19)/1000</f>
        <v>64.638000000000005</v>
      </c>
    </row>
    <row r="36" spans="1:22" x14ac:dyDescent="0.35">
      <c r="A36" s="2" t="s">
        <v>32</v>
      </c>
      <c r="B36" s="2" t="s">
        <v>16</v>
      </c>
      <c r="C36" s="2">
        <v>1</v>
      </c>
      <c r="D36" s="2">
        <v>163</v>
      </c>
      <c r="E36" s="2">
        <v>163</v>
      </c>
      <c r="F36" s="2">
        <v>1</v>
      </c>
      <c r="G36" s="12"/>
      <c r="H36" s="2">
        <f>((D36+E36)*$L$19)/1000</f>
        <v>55.746000000000002</v>
      </c>
    </row>
    <row r="37" spans="1:22" x14ac:dyDescent="0.35">
      <c r="A37" s="2" t="s">
        <v>33</v>
      </c>
      <c r="B37" s="2" t="s">
        <v>19</v>
      </c>
      <c r="C37" s="2">
        <v>1</v>
      </c>
      <c r="D37" s="2">
        <v>189</v>
      </c>
      <c r="E37" s="2">
        <v>189</v>
      </c>
      <c r="F37" s="2">
        <v>1</v>
      </c>
      <c r="G37" s="12"/>
      <c r="H37" s="2">
        <f>((D37+E37)*$L$19)/1000</f>
        <v>64.638000000000005</v>
      </c>
    </row>
    <row r="38" spans="1:22" x14ac:dyDescent="0.35">
      <c r="A38" s="2" t="s">
        <v>34</v>
      </c>
      <c r="B38" s="2" t="s">
        <v>30</v>
      </c>
      <c r="C38" s="2">
        <v>1</v>
      </c>
      <c r="D38" s="2">
        <v>126</v>
      </c>
      <c r="E38" s="2">
        <v>126</v>
      </c>
      <c r="F38" s="2">
        <v>1</v>
      </c>
      <c r="G38" s="12"/>
      <c r="H38" s="2">
        <f>((D38+E38)*$L$19)/1000</f>
        <v>43.091999999999999</v>
      </c>
    </row>
    <row r="39" spans="1:22" x14ac:dyDescent="0.35">
      <c r="A39" s="2" t="s">
        <v>35</v>
      </c>
      <c r="B39" s="2" t="s">
        <v>19</v>
      </c>
      <c r="C39" s="2">
        <v>1</v>
      </c>
      <c r="D39" s="2">
        <v>189</v>
      </c>
      <c r="E39" s="2">
        <v>189</v>
      </c>
      <c r="F39" s="2">
        <v>1</v>
      </c>
      <c r="G39" s="12"/>
      <c r="H39" s="2">
        <f>((D39+E39)*$L$19)/1000</f>
        <v>64.638000000000005</v>
      </c>
    </row>
    <row r="40" spans="1:22" x14ac:dyDescent="0.35">
      <c r="A40" s="2" t="s">
        <v>36</v>
      </c>
      <c r="B40" s="2" t="s">
        <v>19</v>
      </c>
      <c r="C40" s="2">
        <v>1</v>
      </c>
      <c r="D40" s="2">
        <v>189</v>
      </c>
      <c r="E40" s="2">
        <v>189</v>
      </c>
      <c r="F40" s="2">
        <v>1</v>
      </c>
      <c r="G40" s="12"/>
      <c r="H40" s="2">
        <f>((D40+E40)*$L$19)/1000</f>
        <v>64.638000000000005</v>
      </c>
    </row>
    <row r="41" spans="1:22" x14ac:dyDescent="0.35">
      <c r="A41" s="2" t="s">
        <v>37</v>
      </c>
      <c r="B41" s="2" t="s">
        <v>19</v>
      </c>
      <c r="C41" s="2">
        <v>1</v>
      </c>
      <c r="D41" s="2">
        <v>189</v>
      </c>
      <c r="E41" s="2">
        <v>189</v>
      </c>
      <c r="F41" s="2">
        <v>1</v>
      </c>
      <c r="G41" s="12"/>
      <c r="H41" s="2">
        <f>((D41+E41)*$L$19)/1000</f>
        <v>64.638000000000005</v>
      </c>
      <c r="V41" t="s">
        <v>77</v>
      </c>
    </row>
    <row r="42" spans="1:22" x14ac:dyDescent="0.35">
      <c r="A42" s="2" t="s">
        <v>38</v>
      </c>
      <c r="B42" s="2" t="s">
        <v>13</v>
      </c>
      <c r="C42" s="2">
        <v>1</v>
      </c>
      <c r="D42" s="2">
        <v>125</v>
      </c>
      <c r="E42" s="2">
        <v>125</v>
      </c>
      <c r="F42" s="2">
        <v>1</v>
      </c>
      <c r="G42" s="12"/>
      <c r="H42" s="2">
        <f>((D42+E42)*$L$19)/1000</f>
        <v>42.75</v>
      </c>
    </row>
    <row r="43" spans="1:22" x14ac:dyDescent="0.35">
      <c r="A43" s="2" t="s">
        <v>39</v>
      </c>
      <c r="B43" s="2" t="s">
        <v>19</v>
      </c>
      <c r="C43" s="2">
        <v>1</v>
      </c>
      <c r="D43" s="2">
        <v>189</v>
      </c>
      <c r="E43" s="2">
        <v>189</v>
      </c>
      <c r="F43" s="2">
        <v>1</v>
      </c>
      <c r="G43" s="12"/>
      <c r="H43" s="2">
        <f>((D43+E43)*$L$19)/1000</f>
        <v>64.638000000000005</v>
      </c>
    </row>
    <row r="44" spans="1:22" x14ac:dyDescent="0.35">
      <c r="A44" s="2" t="s">
        <v>40</v>
      </c>
      <c r="B44" s="2" t="s">
        <v>19</v>
      </c>
      <c r="C44" s="2">
        <v>1</v>
      </c>
      <c r="D44" s="2">
        <v>189</v>
      </c>
      <c r="E44" s="2">
        <v>189</v>
      </c>
      <c r="F44" s="2">
        <v>1</v>
      </c>
      <c r="G44" s="12"/>
      <c r="H44" s="2">
        <f>((D44+E44)*$L$19)/1000</f>
        <v>64.638000000000005</v>
      </c>
    </row>
    <row r="45" spans="1:22" x14ac:dyDescent="0.35">
      <c r="A45" s="2" t="s">
        <v>41</v>
      </c>
      <c r="B45" s="2" t="s">
        <v>19</v>
      </c>
      <c r="C45" s="2">
        <v>1</v>
      </c>
      <c r="D45" s="2">
        <v>189</v>
      </c>
      <c r="E45" s="2">
        <v>189</v>
      </c>
      <c r="F45" s="2">
        <v>1</v>
      </c>
      <c r="G45" s="12"/>
      <c r="H45" s="2">
        <f>((D45+E45)*$L$19)/1000</f>
        <v>64.638000000000005</v>
      </c>
    </row>
    <row r="46" spans="1:22" x14ac:dyDescent="0.35">
      <c r="A46" s="2" t="s">
        <v>42</v>
      </c>
      <c r="B46" s="2" t="s">
        <v>13</v>
      </c>
      <c r="C46" s="2">
        <v>1</v>
      </c>
      <c r="D46" s="2">
        <v>125</v>
      </c>
      <c r="E46" s="2">
        <v>125</v>
      </c>
      <c r="F46" s="2">
        <v>1</v>
      </c>
      <c r="G46" s="12"/>
      <c r="H46" s="2">
        <f>((D46+E46)*$L$19)/1000</f>
        <v>42.75</v>
      </c>
    </row>
    <row r="47" spans="1:22" x14ac:dyDescent="0.35">
      <c r="A47" s="2" t="s">
        <v>43</v>
      </c>
      <c r="B47" s="2" t="s">
        <v>16</v>
      </c>
      <c r="C47" s="2">
        <v>1</v>
      </c>
      <c r="D47" s="2">
        <v>163</v>
      </c>
      <c r="E47" s="2">
        <v>163</v>
      </c>
      <c r="F47" s="2">
        <v>1</v>
      </c>
      <c r="G47" s="12"/>
      <c r="H47" s="2">
        <f>((D47+E47)*$L$19)/1000</f>
        <v>55.746000000000002</v>
      </c>
    </row>
    <row r="48" spans="1:22" x14ac:dyDescent="0.35">
      <c r="A48" s="2" t="s">
        <v>44</v>
      </c>
      <c r="B48" s="2" t="s">
        <v>105</v>
      </c>
      <c r="C48" s="2">
        <v>1</v>
      </c>
      <c r="D48" s="2">
        <v>273</v>
      </c>
      <c r="E48" s="2">
        <v>273</v>
      </c>
      <c r="F48" s="2">
        <v>1</v>
      </c>
      <c r="G48" s="12"/>
      <c r="H48" s="2">
        <f>((D48+E48)*$L$19)/1000</f>
        <v>93.366</v>
      </c>
    </row>
    <row r="49" spans="1:8" x14ac:dyDescent="0.35">
      <c r="A49" s="2" t="s">
        <v>45</v>
      </c>
      <c r="B49" s="2" t="s">
        <v>16</v>
      </c>
      <c r="C49" s="2">
        <v>1</v>
      </c>
      <c r="D49" s="2">
        <v>163</v>
      </c>
      <c r="E49" s="2">
        <v>163</v>
      </c>
      <c r="F49" s="2">
        <v>1</v>
      </c>
      <c r="G49" s="12"/>
      <c r="H49" s="2">
        <f>((D49+E49)*$L$19)/1000</f>
        <v>55.746000000000002</v>
      </c>
    </row>
    <row r="50" spans="1:8" x14ac:dyDescent="0.35">
      <c r="A50" s="2" t="s">
        <v>46</v>
      </c>
      <c r="B50" s="2" t="s">
        <v>16</v>
      </c>
      <c r="C50" s="2">
        <v>1</v>
      </c>
      <c r="D50" s="2">
        <v>163</v>
      </c>
      <c r="E50" s="2">
        <v>163</v>
      </c>
      <c r="F50" s="2">
        <v>1</v>
      </c>
      <c r="G50" s="12"/>
      <c r="H50" s="2">
        <f>((D50+E50)*$L$19)/1000</f>
        <v>55.746000000000002</v>
      </c>
    </row>
    <row r="51" spans="1:8" x14ac:dyDescent="0.35">
      <c r="A51" s="2" t="s">
        <v>47</v>
      </c>
      <c r="B51" s="2" t="s">
        <v>16</v>
      </c>
      <c r="C51" s="2">
        <v>1</v>
      </c>
      <c r="D51" s="2">
        <v>163</v>
      </c>
      <c r="E51" s="2">
        <v>163</v>
      </c>
      <c r="F51" s="2">
        <v>1</v>
      </c>
      <c r="G51" s="12"/>
      <c r="H51" s="2">
        <f>((D51+E51)*$L$19)/1000</f>
        <v>55.746000000000002</v>
      </c>
    </row>
    <row r="52" spans="1:8" x14ac:dyDescent="0.35">
      <c r="A52" s="2" t="s">
        <v>48</v>
      </c>
      <c r="B52" s="2" t="s">
        <v>16</v>
      </c>
      <c r="C52" s="2">
        <v>1</v>
      </c>
      <c r="D52" s="2">
        <v>163</v>
      </c>
      <c r="E52" s="2">
        <v>163</v>
      </c>
      <c r="F52" s="2">
        <v>1</v>
      </c>
      <c r="G52" s="12"/>
      <c r="H52" s="2">
        <f>((D52+E52)*$L$19)/1000</f>
        <v>55.746000000000002</v>
      </c>
    </row>
    <row r="53" spans="1:8" x14ac:dyDescent="0.35">
      <c r="A53" s="2" t="s">
        <v>49</v>
      </c>
      <c r="B53" s="2" t="s">
        <v>16</v>
      </c>
      <c r="C53" s="2">
        <v>1</v>
      </c>
      <c r="D53" s="2">
        <v>163</v>
      </c>
      <c r="E53" s="2">
        <v>163</v>
      </c>
      <c r="F53" s="2">
        <v>1</v>
      </c>
      <c r="G53" s="12"/>
      <c r="H53" s="2">
        <f>((D53+E53)*$L$19)/1000</f>
        <v>55.746000000000002</v>
      </c>
    </row>
    <row r="54" spans="1:8" x14ac:dyDescent="0.35">
      <c r="A54" s="2" t="s">
        <v>50</v>
      </c>
      <c r="B54" s="2" t="s">
        <v>19</v>
      </c>
      <c r="C54" s="2">
        <v>1</v>
      </c>
      <c r="D54" s="2">
        <v>189</v>
      </c>
      <c r="E54" s="2">
        <v>189</v>
      </c>
      <c r="F54" s="2">
        <v>1</v>
      </c>
      <c r="G54" s="12"/>
      <c r="H54" s="2">
        <f>((D54+E54)*$L$19)/1000</f>
        <v>64.638000000000005</v>
      </c>
    </row>
    <row r="55" spans="1:8" x14ac:dyDescent="0.35">
      <c r="A55" s="2" t="s">
        <v>51</v>
      </c>
      <c r="B55" s="2" t="s">
        <v>30</v>
      </c>
      <c r="C55" s="2">
        <v>1</v>
      </c>
      <c r="D55" s="2">
        <v>126</v>
      </c>
      <c r="E55" s="2">
        <v>126</v>
      </c>
      <c r="F55" s="2">
        <v>1</v>
      </c>
      <c r="G55" s="12"/>
      <c r="H55" s="2">
        <f>((D55+E55)*$L$19)/1000</f>
        <v>43.091999999999999</v>
      </c>
    </row>
    <row r="56" spans="1:8" x14ac:dyDescent="0.35">
      <c r="A56" s="2" t="s">
        <v>52</v>
      </c>
      <c r="B56" s="2" t="s">
        <v>16</v>
      </c>
      <c r="C56" s="2">
        <v>1</v>
      </c>
      <c r="D56" s="2">
        <v>163</v>
      </c>
      <c r="E56" s="2">
        <v>163</v>
      </c>
      <c r="F56" s="2">
        <v>1</v>
      </c>
      <c r="G56" s="12"/>
      <c r="H56" s="2">
        <f>((D56+E56)*$L$19)/1000</f>
        <v>55.746000000000002</v>
      </c>
    </row>
    <row r="57" spans="1:8" x14ac:dyDescent="0.35">
      <c r="A57" s="2" t="s">
        <v>53</v>
      </c>
      <c r="B57" s="2" t="s">
        <v>16</v>
      </c>
      <c r="C57" s="2">
        <v>1</v>
      </c>
      <c r="D57" s="2">
        <v>163</v>
      </c>
      <c r="E57" s="2">
        <v>163</v>
      </c>
      <c r="F57" s="2">
        <v>1</v>
      </c>
      <c r="G57" s="12"/>
      <c r="H57" s="2">
        <f>((D57+E57)*$L$19)/1000</f>
        <v>55.746000000000002</v>
      </c>
    </row>
    <row r="58" spans="1:8" x14ac:dyDescent="0.35">
      <c r="A58" s="2" t="s">
        <v>54</v>
      </c>
      <c r="B58" s="2" t="s">
        <v>19</v>
      </c>
      <c r="C58" s="2">
        <v>1</v>
      </c>
      <c r="D58" s="2">
        <v>189</v>
      </c>
      <c r="E58" s="2">
        <v>189</v>
      </c>
      <c r="F58" s="2">
        <v>1</v>
      </c>
      <c r="G58" s="12"/>
      <c r="H58" s="2">
        <f>((D58+E58)*$L$19)/1000</f>
        <v>64.638000000000005</v>
      </c>
    </row>
    <row r="59" spans="1:8" x14ac:dyDescent="0.35">
      <c r="A59" s="2" t="s">
        <v>55</v>
      </c>
      <c r="B59" s="2" t="s">
        <v>13</v>
      </c>
      <c r="C59" s="2">
        <v>1</v>
      </c>
      <c r="D59" s="2">
        <v>125</v>
      </c>
      <c r="E59" s="2">
        <v>125</v>
      </c>
      <c r="F59" s="2">
        <v>1</v>
      </c>
      <c r="G59" s="12"/>
      <c r="H59" s="2">
        <f>((D59+E59)*$L$19)/1000</f>
        <v>42.75</v>
      </c>
    </row>
    <row r="60" spans="1:8" x14ac:dyDescent="0.35">
      <c r="A60" s="2" t="s">
        <v>56</v>
      </c>
      <c r="B60" s="2" t="s">
        <v>16</v>
      </c>
      <c r="C60" s="2">
        <v>1</v>
      </c>
      <c r="D60" s="2">
        <v>163</v>
      </c>
      <c r="E60" s="2">
        <v>163</v>
      </c>
      <c r="F60" s="2">
        <v>1</v>
      </c>
      <c r="G60" s="12"/>
      <c r="H60" s="2">
        <f>((D60+E60)*$L$19)/1000</f>
        <v>55.746000000000002</v>
      </c>
    </row>
    <row r="61" spans="1:8" x14ac:dyDescent="0.35">
      <c r="A61" s="2" t="s">
        <v>57</v>
      </c>
      <c r="B61" s="2" t="s">
        <v>13</v>
      </c>
      <c r="C61" s="2">
        <v>1</v>
      </c>
      <c r="D61" s="2">
        <v>125</v>
      </c>
      <c r="E61" s="2">
        <v>125</v>
      </c>
      <c r="F61" s="2">
        <v>1</v>
      </c>
      <c r="G61" s="12"/>
      <c r="H61" s="2">
        <f>((D61+E61)*$L$19)/1000</f>
        <v>42.75</v>
      </c>
    </row>
    <row r="62" spans="1:8" x14ac:dyDescent="0.35">
      <c r="A62" s="2" t="s">
        <v>58</v>
      </c>
      <c r="B62" s="2" t="s">
        <v>16</v>
      </c>
      <c r="C62" s="2">
        <v>1</v>
      </c>
      <c r="D62" s="2">
        <v>163</v>
      </c>
      <c r="E62" s="2">
        <v>163</v>
      </c>
      <c r="F62" s="2">
        <v>1</v>
      </c>
      <c r="G62" s="12"/>
      <c r="H62" s="2">
        <f>((D62+E62)*$L$19)/1000</f>
        <v>55.746000000000002</v>
      </c>
    </row>
    <row r="63" spans="1:8" x14ac:dyDescent="0.35">
      <c r="A63" s="2" t="s">
        <v>59</v>
      </c>
      <c r="B63" s="2" t="s">
        <v>16</v>
      </c>
      <c r="C63" s="2">
        <v>1</v>
      </c>
      <c r="D63" s="2">
        <v>163</v>
      </c>
      <c r="E63" s="2">
        <v>163</v>
      </c>
      <c r="F63" s="2">
        <v>1</v>
      </c>
      <c r="G63" s="12"/>
      <c r="H63" s="2">
        <f>((D63+E63)*$L$19)/1000</f>
        <v>55.746000000000002</v>
      </c>
    </row>
    <row r="64" spans="1:8" x14ac:dyDescent="0.35">
      <c r="A64" s="2" t="s">
        <v>60</v>
      </c>
      <c r="B64" s="2" t="s">
        <v>61</v>
      </c>
      <c r="C64" s="2">
        <v>1</v>
      </c>
      <c r="D64" s="2">
        <v>100</v>
      </c>
      <c r="E64" s="2">
        <v>100</v>
      </c>
      <c r="F64" s="2">
        <v>1</v>
      </c>
      <c r="G64" s="12"/>
      <c r="H64" s="2">
        <f>((D64+E64)*$L$19)/1000</f>
        <v>34.200000000000003</v>
      </c>
    </row>
    <row r="65" spans="1:11" x14ac:dyDescent="0.35">
      <c r="A65" s="2" t="s">
        <v>62</v>
      </c>
      <c r="B65" s="2" t="s">
        <v>63</v>
      </c>
      <c r="C65" s="2">
        <v>1</v>
      </c>
      <c r="D65" s="2">
        <v>144</v>
      </c>
      <c r="E65" s="2">
        <v>144</v>
      </c>
      <c r="F65" s="2">
        <v>1</v>
      </c>
      <c r="G65" s="12"/>
      <c r="H65" s="2">
        <f>((D65+E65)*$L$19)/1000</f>
        <v>49.247999999999998</v>
      </c>
    </row>
    <row r="66" spans="1:11" x14ac:dyDescent="0.35">
      <c r="A66" s="2" t="s">
        <v>64</v>
      </c>
      <c r="B66" s="2" t="s">
        <v>13</v>
      </c>
      <c r="C66" s="2">
        <v>1</v>
      </c>
      <c r="D66" s="2">
        <v>125</v>
      </c>
      <c r="E66" s="2">
        <v>125</v>
      </c>
      <c r="F66" s="2">
        <v>1</v>
      </c>
      <c r="G66" s="12"/>
      <c r="H66" s="2">
        <f>((D66+E66)*$L$19)/1000</f>
        <v>42.75</v>
      </c>
    </row>
    <row r="67" spans="1:11" x14ac:dyDescent="0.35">
      <c r="A67" s="2" t="s">
        <v>65</v>
      </c>
      <c r="B67" s="2" t="s">
        <v>13</v>
      </c>
      <c r="C67" s="2">
        <v>1</v>
      </c>
      <c r="D67" s="8">
        <v>112</v>
      </c>
      <c r="E67" s="8">
        <v>112</v>
      </c>
      <c r="F67" s="2">
        <v>1</v>
      </c>
      <c r="G67" s="12"/>
      <c r="H67" s="2">
        <f>((D67+E67)*$L$19)/1000</f>
        <v>38.304000000000002</v>
      </c>
    </row>
    <row r="68" spans="1:11" x14ac:dyDescent="0.35">
      <c r="A68" s="2" t="s">
        <v>66</v>
      </c>
      <c r="B68" s="2" t="s">
        <v>13</v>
      </c>
      <c r="C68" s="2">
        <v>1</v>
      </c>
      <c r="D68" s="8">
        <v>112</v>
      </c>
      <c r="E68" s="8">
        <v>112</v>
      </c>
      <c r="F68" s="2">
        <v>0</v>
      </c>
      <c r="G68" s="12" t="s">
        <v>82</v>
      </c>
      <c r="H68" s="2">
        <f>((D68+E68)*$L$19)/1000</f>
        <v>38.304000000000002</v>
      </c>
    </row>
    <row r="69" spans="1:11" x14ac:dyDescent="0.35">
      <c r="A69" s="2" t="s">
        <v>67</v>
      </c>
      <c r="B69" s="2" t="s">
        <v>68</v>
      </c>
      <c r="C69" s="2">
        <v>1</v>
      </c>
      <c r="D69" s="2">
        <v>125</v>
      </c>
      <c r="E69" s="2">
        <v>125</v>
      </c>
      <c r="F69" s="2">
        <v>1</v>
      </c>
      <c r="G69" s="12"/>
      <c r="H69" s="2">
        <f>((D69+E69)*$L$19)/1000</f>
        <v>42.75</v>
      </c>
    </row>
    <row r="70" spans="1:11" x14ac:dyDescent="0.35">
      <c r="A70" s="2" t="s">
        <v>69</v>
      </c>
      <c r="B70" s="2" t="s">
        <v>13</v>
      </c>
      <c r="C70" s="2">
        <v>1</v>
      </c>
      <c r="D70" s="2">
        <v>125</v>
      </c>
      <c r="E70" s="2">
        <v>125</v>
      </c>
      <c r="F70" s="2">
        <v>1</v>
      </c>
      <c r="G70" s="12"/>
      <c r="H70" s="2">
        <f>((D70+E70)*$L$19)/1000</f>
        <v>42.75</v>
      </c>
    </row>
    <row r="71" spans="1:11" x14ac:dyDescent="0.35">
      <c r="C71" s="3">
        <f>SUM(C20:C70)</f>
        <v>51</v>
      </c>
      <c r="D71" s="3">
        <f>SUM(D20:D70)</f>
        <v>7976</v>
      </c>
      <c r="E71" s="3">
        <f>SUM(E20:E70)</f>
        <v>7976</v>
      </c>
      <c r="F71" s="3">
        <f>SUM(F20:F70)</f>
        <v>49</v>
      </c>
    </row>
    <row r="72" spans="1:11" x14ac:dyDescent="0.35">
      <c r="E72" s="4">
        <f>SUM(D71:E71)</f>
        <v>15952</v>
      </c>
      <c r="H72" s="10">
        <f>SUM(H20:H70)</f>
        <v>2727.7920000000004</v>
      </c>
    </row>
    <row r="74" spans="1:11" x14ac:dyDescent="0.35">
      <c r="B74" s="3" t="s">
        <v>79</v>
      </c>
      <c r="C74" s="3">
        <f>C16+C71+J6</f>
        <v>87</v>
      </c>
      <c r="H74" s="9">
        <f>E16+H72+L6</f>
        <v>14314.716000000002</v>
      </c>
      <c r="J74" t="s">
        <v>103</v>
      </c>
      <c r="K74" t="s">
        <v>104</v>
      </c>
    </row>
  </sheetData>
  <mergeCells count="1">
    <mergeCell ref="H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Maquet</dc:creator>
  <cp:lastModifiedBy>Nil Sönmez</cp:lastModifiedBy>
  <dcterms:created xsi:type="dcterms:W3CDTF">2023-03-15T16:34:25Z</dcterms:created>
  <dcterms:modified xsi:type="dcterms:W3CDTF">2023-03-28T10:40:06Z</dcterms:modified>
</cp:coreProperties>
</file>