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GRANT THORNTON GLOBAL CONFERENCE 902059/track Reports/"/>
    </mc:Choice>
  </mc:AlternateContent>
  <xr:revisionPtr revIDLastSave="142" documentId="8_{7D68B68E-0A88-453E-BD01-A9CE8EC49856}" xr6:coauthVersionLast="47" xr6:coauthVersionMax="47" xr10:uidLastSave="{7C80213D-44B6-9A41-9A92-E469A9BF22A3}"/>
  <bookViews>
    <workbookView xWindow="-57340" yWindow="1040" windowWidth="41940" windowHeight="26140" activeTab="1" xr2:uid="{CAF8094B-CF2E-5E47-9120-E6C236A33852}"/>
  </bookViews>
  <sheets>
    <sheet name="SUMMARY" sheetId="2" r:id="rId1"/>
    <sheet name="SUMMARY (EXC FLIGHTS)" sheetId="3"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7" i="3" l="1"/>
  <c r="F53" i="3"/>
  <c r="F48" i="3"/>
  <c r="F46" i="3"/>
  <c r="F45" i="3"/>
  <c r="F44" i="3"/>
  <c r="F43" i="3"/>
  <c r="F42" i="3"/>
  <c r="F41" i="3"/>
  <c r="G47" i="3" s="1"/>
  <c r="F39" i="3"/>
  <c r="G38" i="3"/>
  <c r="I19" i="3" s="1"/>
  <c r="F36" i="3"/>
  <c r="F35" i="3"/>
  <c r="F34" i="3"/>
  <c r="F33" i="3"/>
  <c r="C19" i="3"/>
  <c r="I14" i="3"/>
  <c r="J11" i="3" s="1"/>
  <c r="Z7" i="3" s="1"/>
  <c r="C13" i="3"/>
  <c r="J9" i="3"/>
  <c r="X7" i="3" s="1"/>
  <c r="AB8" i="3"/>
  <c r="AA8" i="3"/>
  <c r="Z8" i="3"/>
  <c r="Y8" i="3"/>
  <c r="X8" i="3"/>
  <c r="W8" i="3"/>
  <c r="V8" i="3"/>
  <c r="J7" i="3"/>
  <c r="V7" i="3" s="1"/>
  <c r="J16" i="3" l="1"/>
  <c r="J8" i="3"/>
  <c r="J19" i="3"/>
  <c r="J10" i="3"/>
  <c r="Y7" i="3" s="1"/>
  <c r="J12" i="3"/>
  <c r="AA7" i="3" s="1"/>
  <c r="J13" i="3"/>
  <c r="AB7" i="3" s="1"/>
  <c r="Y13" i="3"/>
  <c r="J17" i="3"/>
  <c r="F59" i="3"/>
  <c r="H34" i="3" s="1"/>
  <c r="W7" i="3"/>
  <c r="J14" i="3" l="1"/>
  <c r="Y17" i="3"/>
  <c r="Y15" i="3"/>
  <c r="H53" i="3"/>
  <c r="H45" i="3"/>
  <c r="H51" i="3"/>
  <c r="H46" i="3"/>
  <c r="H37" i="3"/>
  <c r="H32" i="3"/>
  <c r="H55" i="3"/>
  <c r="H36" i="3"/>
  <c r="H57" i="3"/>
  <c r="H35" i="3"/>
  <c r="H33" i="3"/>
  <c r="H41" i="3"/>
  <c r="H44" i="3"/>
  <c r="H43" i="3"/>
  <c r="H42" i="3"/>
  <c r="H59" i="3" l="1"/>
  <c r="F57" i="2" l="1"/>
  <c r="F53" i="2"/>
  <c r="F46" i="2"/>
  <c r="F45" i="2"/>
  <c r="F44" i="2"/>
  <c r="F43" i="2"/>
  <c r="F42" i="2"/>
  <c r="F41" i="2"/>
  <c r="F36" i="2"/>
  <c r="F35" i="2"/>
  <c r="F34" i="2"/>
  <c r="F33" i="2"/>
  <c r="C19" i="2"/>
  <c r="I14" i="2"/>
  <c r="J10" i="2" s="1"/>
  <c r="Y7" i="2" s="1"/>
  <c r="C13" i="2"/>
  <c r="AB8" i="2"/>
  <c r="AA8" i="2"/>
  <c r="Z8" i="2"/>
  <c r="Y8" i="2"/>
  <c r="X8" i="2"/>
  <c r="W8" i="2"/>
  <c r="V8" i="2"/>
  <c r="G47" i="2" l="1"/>
  <c r="J13" i="2"/>
  <c r="AB7" i="2" s="1"/>
  <c r="Y13" i="2"/>
  <c r="Y15" i="2" s="1"/>
  <c r="F48" i="2"/>
  <c r="F39" i="2"/>
  <c r="G38" i="2"/>
  <c r="J7" i="2"/>
  <c r="J9" i="2"/>
  <c r="X7" i="2" s="1"/>
  <c r="J11" i="2"/>
  <c r="Z7" i="2" s="1"/>
  <c r="J12" i="2"/>
  <c r="AA7" i="2" s="1"/>
  <c r="J8" i="2"/>
  <c r="W7" i="2" s="1"/>
  <c r="Y17" i="2" l="1"/>
  <c r="J17" i="2"/>
  <c r="I19" i="2"/>
  <c r="J19" i="2" s="1"/>
  <c r="F59" i="2"/>
  <c r="J16" i="2"/>
  <c r="V7" i="2"/>
  <c r="J14" i="2"/>
  <c r="H32" i="2" l="1"/>
  <c r="H42" i="2"/>
  <c r="H34" i="2"/>
  <c r="H51" i="2"/>
  <c r="H44" i="2"/>
  <c r="H33" i="2"/>
  <c r="H35" i="2"/>
  <c r="H36" i="2"/>
  <c r="H57" i="2"/>
  <c r="H37" i="2"/>
  <c r="H41" i="2"/>
  <c r="H43" i="2"/>
  <c r="H45" i="2"/>
  <c r="H46" i="2"/>
  <c r="H53" i="2"/>
  <c r="H55" i="2"/>
  <c r="H59" i="2" l="1"/>
</calcChain>
</file>

<file path=xl/sharedStrings.xml><?xml version="1.0" encoding="utf-8"?>
<sst xmlns="http://schemas.openxmlformats.org/spreadsheetml/2006/main" count="242" uniqueCount="80">
  <si>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</si>
  <si>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</si>
  <si>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</si>
  <si>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</si>
  <si>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</si>
  <si>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</si>
  <si>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</si>
  <si>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</si>
  <si>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</si>
  <si>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</si>
  <si>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</si>
  <si>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</si>
  <si>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</si>
  <si>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</si>
  <si>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</si>
  <si>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</si>
  <si>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</si>
  <si>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</si>
  <si>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</si>
  <si>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</si>
  <si>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</si>
  <si>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</si>
  <si>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</si>
  <si>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</si>
  <si>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</si>
  <si>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</si>
  <si>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</si>
  <si>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</si>
  <si>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</si>
  <si>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</si>
  <si>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</si>
  <si>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</si>
  <si>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</si>
  <si>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</si>
  <si>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</si>
  <si>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</si>
  <si>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</si>
  <si>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</si>
  <si>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</si>
  <si>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</si>
  <si>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</si>
  <si>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</si>
  <si>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</si>
  <si>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</si>
  <si>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</si>
  <si>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</si>
  <si>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</si>
  <si>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</si>
  <si>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</si>
  <si>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</si>
  <si>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</si>
  <si>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</si>
  <si>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</si>
  <si>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</si>
  <si>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</si>
  <si>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</si>
  <si>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</si>
  <si>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</si>
  <si>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</si>
  <si>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</si>
  <si>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</si>
  <si>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</si>
  <si>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</si>
  <si>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</si>
  <si>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</si>
  <si>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</si>
  <si>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</si>
  <si>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</si>
  <si>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</si>
  <si>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Catering: reported number of meals (non-vegetarian, vegetarian, vegan) and beverages for delegates crew/ build staff for duration of event.</t>
  </si>
  <si>
    <t>Transportation: reported transported weight of AV, materials, furniture and other items, distance and mode of transportation.</t>
  </si>
  <si>
    <t>Unknown</t>
  </si>
  <si>
    <t>Materials: reported printed matter, plastics, recyclable materials and other materials used in  delivery.</t>
  </si>
  <si>
    <t xml:space="preserve">Energy: estimated  consumption  (kWh) within event spaces for duration of event. </t>
  </si>
  <si>
    <t>Travel: reported delegate &amp; crew and travel by mode (air, private vehicle, public transport) and distance.</t>
  </si>
  <si>
    <t>Grant Thornton International Global Conference</t>
  </si>
  <si>
    <t>Tokyo, Japan</t>
  </si>
  <si>
    <t>Accommodation: reported hotel nights for delegates &amp; crew by star-rating.</t>
  </si>
  <si>
    <t>POST EVENT - EXC FLIGHTS</t>
  </si>
  <si>
    <r>
      <t xml:space="preserve">Travel: reported delegate &amp; crew and travel by mode (private vehicle, public transport) and distance - </t>
    </r>
    <r>
      <rPr>
        <sz val="11"/>
        <color rgb="FFFF0000"/>
        <rFont val="Source Sans Pro"/>
        <family val="2"/>
      </rPr>
      <t xml:space="preserve">EXCLUDING ALL AIR TRAVEL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</si>
</sst>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
      <sz val="11"/>
      <color rgb="FFFF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7" fillId="4" borderId="0" xfId="0" applyFont="1" applyFill="1" applyAlignment="1">
      <alignment horizontal="right" wrapText="1"/>
    </xf>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294-48D8-859E-67404F2A16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294-48D8-859E-67404F2A16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294-48D8-859E-67404F2A16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294-48D8-859E-67404F2A16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294-48D8-859E-67404F2A16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294-48D8-859E-67404F2A16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294-48D8-859E-67404F2A16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2713.32</c:v>
                </c:pt>
                <c:pt idx="1">
                  <c:v>54.11</c:v>
                </c:pt>
                <c:pt idx="2">
                  <c:v>8.92</c:v>
                </c:pt>
                <c:pt idx="3">
                  <c:v>44.45</c:v>
                </c:pt>
                <c:pt idx="4">
                  <c:v>3.23</c:v>
                </c:pt>
                <c:pt idx="5">
                  <c:v>0.36</c:v>
                </c:pt>
                <c:pt idx="6">
                  <c:v>0.28999999999999998</c:v>
                </c:pt>
              </c:numCache>
            </c:numRef>
          </c:val>
          <c:extLst>
            <c:ext xmlns:c16="http://schemas.microsoft.com/office/drawing/2014/chart" uri="{C3380CC4-5D6E-409C-BE32-E72D297353CC}">
              <c16:uniqueId val="{0000000E-E294-48D8-859E-67404F2A163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225-4E41-B9DE-7DE57EC6D42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225-4E41-B9DE-7DE57EC6D42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225-4E41-B9DE-7DE57EC6D42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225-4E41-B9DE-7DE57EC6D42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2225-4E41-B9DE-7DE57EC6D42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2225-4E41-B9DE-7DE57EC6D4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2225-4E41-B9DE-7DE57EC6D42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E0F-4B40-A6D8-00F863FAB10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E0F-4B40-A6D8-00F863FAB108}"/>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E0F-4B40-A6D8-00F863FAB108}"/>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E0F-4B40-A6D8-00F863FAB108}"/>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E0F-4B40-A6D8-00F863FAB108}"/>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E0F-4B40-A6D8-00F863FAB1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E0F-4B40-A6D8-00F863FAB10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11F-4A0A-A49A-B074177F1D7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11F-4A0A-A49A-B074177F1D7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B11F-4A0A-A49A-B074177F1D7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B11F-4A0A-A49A-B074177F1D7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B11F-4A0A-A49A-B074177F1D7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B11F-4A0A-A49A-B074177F1D74}"/>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B11F-4A0A-A49A-B074177F1D7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(EXC FLIGHTS)'!$H$7:$H$13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 (EXC FLIGHTS)'!$I$7:$I$13</c:f>
              <c:numCache>
                <c:formatCode>0.00</c:formatCode>
                <c:ptCount val="7"/>
                <c:pt idx="0">
                  <c:v>1.59</c:v>
                </c:pt>
                <c:pt idx="1">
                  <c:v>54.11</c:v>
                </c:pt>
                <c:pt idx="2">
                  <c:v>8.92</c:v>
                </c:pt>
                <c:pt idx="3">
                  <c:v>44.45</c:v>
                </c:pt>
                <c:pt idx="4">
                  <c:v>3.23</c:v>
                </c:pt>
                <c:pt idx="5">
                  <c:v>0.36</c:v>
                </c:pt>
                <c:pt idx="6">
                  <c:v>0.28999999999999998</c:v>
                </c:pt>
              </c:numCache>
            </c:numRef>
          </c:val>
          <c:extLst>
            <c:ext xmlns:c16="http://schemas.microsoft.com/office/drawing/2014/chart" uri="{C3380CC4-5D6E-409C-BE32-E72D297353CC}">
              <c16:uniqueId val="{0000000E-B11F-4A0A-A49A-B074177F1D7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FFC-4004-BD3A-656893AA1DB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FFC-4004-BD3A-656893AA1DBA}"/>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FFC-4004-BD3A-656893AA1DBA}"/>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FFC-4004-BD3A-656893AA1DBA}"/>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FFC-4004-BD3A-656893AA1DBA}"/>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FFC-4004-BD3A-656893AA1DB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8FFC-4004-BD3A-656893AA1DB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D64-406D-A7F6-E0F4C888102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D64-406D-A7F6-E0F4C888102A}"/>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D64-406D-A7F6-E0F4C888102A}"/>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D64-406D-A7F6-E0F4C888102A}"/>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D64-406D-A7F6-E0F4C888102A}"/>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D64-406D-A7F6-E0F4C88810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D64-406D-A7F6-E0F4C888102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211455</xdr:colOff>
      <xdr:row>86</xdr:row>
      <xdr:rowOff>188595</xdr:rowOff>
    </xdr:from>
    <xdr:to>
      <xdr:col>3</xdr:col>
      <xdr:colOff>809625</xdr:colOff>
      <xdr:row>89</xdr:row>
      <xdr:rowOff>176680</xdr:rowOff>
    </xdr:to>
    <xdr:sp macro="" textlink="">
      <xdr:nvSpPr>
        <xdr:cNvPr id="2" name="Rectangle 1">
          <a:extLst>
            <a:ext uri="{FF2B5EF4-FFF2-40B4-BE49-F238E27FC236}">
              <a16:creationId xmlns:a16="http://schemas.microsoft.com/office/drawing/2014/main" id="{1B352E19-5449-4178-A0B6-00A51E03385B}"/>
            </a:ext>
          </a:extLst>
        </xdr:cNvPr>
        <xdr:cNvSpPr/>
      </xdr:nvSpPr>
      <xdr:spPr>
        <a:xfrm>
          <a:off x="1487805" y="18771870"/>
          <a:ext cx="4389120" cy="588160"/>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7762820F-F3C8-4567-B093-1FEDFEAA7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DF3DE29F-9AE8-442F-A934-7D7E17632BFF}"/>
            </a:ext>
          </a:extLst>
        </xdr:cNvPr>
        <xdr:cNvGrpSpPr/>
      </xdr:nvGrpSpPr>
      <xdr:grpSpPr>
        <a:xfrm>
          <a:off x="1468915" y="16334443"/>
          <a:ext cx="4440818" cy="3559055"/>
          <a:chOff x="1164067" y="3162299"/>
          <a:chExt cx="5383690" cy="3481937"/>
        </a:xfrm>
      </xdr:grpSpPr>
      <xdr:sp macro="" textlink="">
        <xdr:nvSpPr>
          <xdr:cNvPr id="5" name="Rectangle 4">
            <a:extLst>
              <a:ext uri="{FF2B5EF4-FFF2-40B4-BE49-F238E27FC236}">
                <a16:creationId xmlns:a16="http://schemas.microsoft.com/office/drawing/2014/main" id="{123AC7F7-9396-FEA4-9CF5-F0BB6B67A6CE}"/>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FE3310CA-7127-36A6-A7CC-9069006E79AF}"/>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85E50018-94F0-7B12-48D3-7DD4CBD5C40D}"/>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AA47AD95-9569-9BFC-F124-1C4AFA044725}"/>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2713525B-A455-CDF9-29C5-9B81BBBFBF07}"/>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26C997BB-6476-07B1-3EE0-154A37F2A3E0}"/>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FFC8CFD6-5DC9-C9A2-F84C-91234AC021E5}"/>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31469F33-0D2E-DEB6-052A-A9CAB85EEF43}"/>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255553C-FE48-320A-1A4A-F479744B364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3D3C495C-E092-CA2E-CA97-4BFE79D7E29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E39D788C-27CC-EC97-F6AA-D809116B4948}"/>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E6E13F47-574F-0420-941E-A1D4CF4E3BBC}"/>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A02C377E-090A-C37E-AD7D-59F78F279F89}"/>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57C90558-12A6-ECC3-14F9-97F781D25048}"/>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0C2DCE54-E115-4EE3-9C3D-C66AE77ECAA7}"/>
            </a:ext>
          </a:extLst>
        </xdr:cNvPr>
        <xdr:cNvSpPr>
          <a:spLocks noGrp="1"/>
        </xdr:cNvSpPr>
      </xdr:nvSpPr>
      <xdr:spPr>
        <a:xfrm>
          <a:off x="1162892" y="1446276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a:solidFill>
                <a:srgbClr val="008CC6"/>
              </a:solidFill>
              <a:latin typeface="Source Sans Pro" panose="020B0503030403020204" pitchFamily="34" charset="0"/>
              <a:ea typeface="Source Sans Pro" panose="020B0503030403020204" pitchFamily="34" charset="0"/>
            </a:rPr>
            <a:t> Grant Thornton</a:t>
          </a:r>
          <a:r>
            <a:rPr lang="en-GB" sz="1100" baseline="0">
              <a:solidFill>
                <a:srgbClr val="008CC6"/>
              </a:solidFill>
              <a:latin typeface="Source Sans Pro" panose="020B0503030403020204" pitchFamily="34" charset="0"/>
              <a:ea typeface="Source Sans Pro" panose="020B0503030403020204" pitchFamily="34" charset="0"/>
            </a:rPr>
            <a:t> International Global Conference </a:t>
          </a:r>
          <a:r>
            <a:rPr lang="en-GB" sz="1100">
              <a:solidFill>
                <a:srgbClr val="008CC6"/>
              </a:solidFill>
              <a:latin typeface="Source Sans Pro" panose="020B0503030403020204" pitchFamily="34" charset="0"/>
              <a:ea typeface="Source Sans Pro" panose="020B0503030403020204" pitchFamily="34" charset="0"/>
            </a:rPr>
            <a:t>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330</a:t>
          </a:r>
          <a:r>
            <a:rPr lang="en-GB" sz="1100">
              <a:latin typeface="Source Sans Pro" panose="020B0503030403020204" pitchFamily="34" charset="0"/>
              <a:ea typeface="Source Sans Pro" panose="020B0503030403020204" pitchFamily="34" charset="0"/>
            </a:rPr>
            <a:t> delegates and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30</a:t>
          </a:r>
          <a:r>
            <a:rPr lang="en-GB" sz="1100">
              <a:latin typeface="Source Sans Pro" panose="020B0503030403020204" pitchFamily="34" charset="0"/>
              <a:ea typeface="Source Sans Pro" panose="020B0503030403020204" pitchFamily="34" charset="0"/>
            </a:rPr>
            <a:t> Crew</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2824.68</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7.85</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5715F77-9F73-4EAC-9687-5249C49B2B01}"/>
            </a:ext>
          </a:extLst>
        </xdr:cNvPr>
        <xdr:cNvSpPr>
          <a:spLocks noGrp="1"/>
        </xdr:cNvSpPr>
      </xdr:nvSpPr>
      <xdr:spPr>
        <a:xfrm>
          <a:off x="8481304" y="1420422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F3F8049E-F710-459A-AAEF-AD15B8B9FDF4}"/>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the largest</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factor in the emissions profile consists of travel to the event by both delegates and crew. Due to the location of the event all of the delegates and crew had to fly to Japan and all of the delegate flights and some crew flights were in Business Class. You may therefore wish to look at an alternative location or format for the event such as encouraging more delegates to join virtually. As an illustration if all Business Class flights were reduced in class to Economy (all other factors remaining unchanged) the travel emissions will be reduced by 65% and the overall footprint could be reduced by c. 63%</a:t>
          </a:r>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offering vegetarian or plant based only catering for this event. As an illustration if all catering available was vegetarian or plant based (all other factors remaining unchanged) the food &amp; beverage emissions would be reduced by 21 % and the overall footprint could be reduced by c. 1%. </a:t>
          </a:r>
          <a:endParaRPr lang="en-GB" sz="900" b="0" i="0" u="none" strike="noStrike" kern="1200" baseline="0">
            <a:solidFill>
              <a:schemeClr val="tx1">
                <a:lumMod val="85000"/>
                <a:lumOff val="15000"/>
              </a:schemeClr>
            </a:solidFill>
            <a:effectLst/>
            <a:latin typeface="Montserrat" pitchFamily="2" charset="77"/>
            <a:ea typeface="+mn-ea"/>
            <a:cs typeface="+mn-cs"/>
          </a:endParaRPr>
        </a:p>
        <a:p>
          <a:pPr rtl="0" eaLnBrk="1" latinLnBrk="0" hangingPunct="1"/>
          <a:r>
            <a:rPr lang="en-GB" sz="1100" b="0" i="0" kern="0" spc="50" baseline="0">
              <a:solidFill>
                <a:srgbClr val="008CC6"/>
              </a:solidFill>
              <a:latin typeface="Source Sans Pro" panose="020B0503030403020204" pitchFamily="34" charset="0"/>
              <a:ea typeface="Source Sans Pro" panose="020B0503030403020204" pitchFamily="34" charset="0"/>
              <a:cs typeface="+mn-cs"/>
            </a:rPr>
            <a:t>accommodation</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seeking alternative accommodation in a more sustainable hotel or one of a lower standard. As an illustration if all of the accommodation was at such a hotel (all other factors remaining unchanged) the accommodation emissions would be reduced by 51 % and the overall footprint could be reduced by c. 1%. </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transportation </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it is great that</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the majority</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 of the suppliers use dfor this event were local i.e. &lt;100km radius from the venue. </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268AC068-F0CE-45EB-B544-93785AEA7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DFE89CA7-4738-47C2-851A-A4B21A077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324CEB12-F6D2-40C0-838A-1F79FDD48C38}"/>
            </a:ext>
          </a:extLst>
        </xdr:cNvPr>
        <xdr:cNvSpPr>
          <a:spLocks noGrp="1"/>
        </xdr:cNvSpPr>
      </xdr:nvSpPr>
      <xdr:spPr>
        <a:xfrm>
          <a:off x="1272540" y="1921764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at this level,</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baseline="0">
              <a:solidFill>
                <a:srgbClr val="008CC6"/>
              </a:solidFill>
              <a:latin typeface="Source Sans Pro" panose="020B0503030403020204" pitchFamily="34" charset="0"/>
              <a:ea typeface="Source Sans Pro" panose="020B0503030403020204" pitchFamily="34" charset="0"/>
              <a:cs typeface="+mn-cs"/>
            </a:rPr>
            <a:t>Grant Thornton International Global Conference 2023</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is within the </a:t>
          </a:r>
          <a:r>
            <a:rPr lang="en-GB" sz="1100" kern="1200">
              <a:solidFill>
                <a:srgbClr val="008CC6"/>
              </a:solidFill>
              <a:latin typeface="Source Sans Pro" panose="020B0503030403020204" pitchFamily="34" charset="0"/>
              <a:ea typeface="Source Sans Pro" panose="020B0503030403020204" pitchFamily="34" charset="0"/>
              <a:cs typeface="+mn-cs"/>
            </a:rPr>
            <a:t>99th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percentile of conference-style projects 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6BB8A7E2-1360-4D60-B9E6-92B1C79F0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20E86360-ECA8-499C-97F4-3BFF173E77D3}"/>
            </a:ext>
          </a:extLst>
        </xdr:cNvPr>
        <xdr:cNvGrpSpPr/>
      </xdr:nvGrpSpPr>
      <xdr:grpSpPr>
        <a:xfrm>
          <a:off x="1468915" y="16289305"/>
          <a:ext cx="4444766" cy="3547835"/>
          <a:chOff x="1164067" y="3162299"/>
          <a:chExt cx="5383690" cy="3481937"/>
        </a:xfrm>
      </xdr:grpSpPr>
      <xdr:sp macro="" textlink="">
        <xdr:nvSpPr>
          <xdr:cNvPr id="5" name="Rectangle 4">
            <a:extLst>
              <a:ext uri="{FF2B5EF4-FFF2-40B4-BE49-F238E27FC236}">
                <a16:creationId xmlns:a16="http://schemas.microsoft.com/office/drawing/2014/main" id="{F378CC80-41A2-A748-1A3E-41E48500130F}"/>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0459D51A-5733-05A3-9C03-B430FE4CAA13}"/>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7A176AAE-519F-A320-B74E-A5019901964C}"/>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1955F17D-AC76-69C9-E257-842DF1B86F4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876A16C6-40A9-CEDD-0CFB-C8480EC98EF2}"/>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BAD59664-5596-7FF6-03A2-7BC6DAF9058D}"/>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79A5FD22-44B8-134C-9232-81B1E674B411}"/>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7577245-BB50-E68F-56BA-D9A05E922932}"/>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5FFB78D-0606-15F6-C27F-2D20E91D7D56}"/>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157855C9-89D6-5F76-88C0-19B9BB4C71E6}"/>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591C505-B601-8A44-E80D-EE58339399D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324E4035-8A21-E833-1733-20E85065FEA7}"/>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83634C0C-EAAA-4400-2E90-B1F288492ACE}"/>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C8ADA039-2078-2061-7B78-64AF770C0BF3}"/>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3A7FD36E-4BBD-46DB-9944-F354F24F36FC}"/>
            </a:ext>
          </a:extLst>
        </xdr:cNvPr>
        <xdr:cNvSpPr>
          <a:spLocks noGrp="1"/>
        </xdr:cNvSpPr>
      </xdr:nvSpPr>
      <xdr:spPr>
        <a:xfrm>
          <a:off x="1162892" y="1485900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a:solidFill>
                <a:srgbClr val="008CC6"/>
              </a:solidFill>
              <a:latin typeface="Source Sans Pro" panose="020B0503030403020204" pitchFamily="34" charset="0"/>
              <a:ea typeface="Source Sans Pro" panose="020B0503030403020204" pitchFamily="34" charset="0"/>
            </a:rPr>
            <a:t> Grant Thornton</a:t>
          </a:r>
          <a:r>
            <a:rPr lang="en-GB" sz="1100" baseline="0">
              <a:solidFill>
                <a:srgbClr val="008CC6"/>
              </a:solidFill>
              <a:latin typeface="Source Sans Pro" panose="020B0503030403020204" pitchFamily="34" charset="0"/>
              <a:ea typeface="Source Sans Pro" panose="020B0503030403020204" pitchFamily="34" charset="0"/>
            </a:rPr>
            <a:t> International Global Conference </a:t>
          </a:r>
          <a:r>
            <a:rPr lang="en-GB" sz="1100">
              <a:solidFill>
                <a:srgbClr val="008CC6"/>
              </a:solidFill>
              <a:latin typeface="Source Sans Pro" panose="020B0503030403020204" pitchFamily="34" charset="0"/>
              <a:ea typeface="Source Sans Pro" panose="020B0503030403020204" pitchFamily="34" charset="0"/>
            </a:rPr>
            <a:t>2023 - EXCLUDING</a:t>
          </a:r>
          <a:r>
            <a:rPr lang="en-GB" sz="1100" baseline="0">
              <a:solidFill>
                <a:srgbClr val="008CC6"/>
              </a:solidFill>
              <a:latin typeface="Source Sans Pro" panose="020B0503030403020204" pitchFamily="34" charset="0"/>
              <a:ea typeface="Source Sans Pro" panose="020B0503030403020204" pitchFamily="34" charset="0"/>
            </a:rPr>
            <a:t> FLIGHTS</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330</a:t>
          </a:r>
          <a:r>
            <a:rPr lang="en-GB" sz="1100">
              <a:latin typeface="Source Sans Pro" panose="020B0503030403020204" pitchFamily="34" charset="0"/>
              <a:ea typeface="Source Sans Pro" panose="020B0503030403020204" pitchFamily="34" charset="0"/>
            </a:rPr>
            <a:t> delegates and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30</a:t>
          </a:r>
          <a:r>
            <a:rPr lang="en-GB" sz="1100">
              <a:latin typeface="Source Sans Pro" panose="020B0503030403020204" pitchFamily="34" charset="0"/>
              <a:ea typeface="Source Sans Pro" panose="020B0503030403020204" pitchFamily="34" charset="0"/>
            </a:rPr>
            <a:t> Crew</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112.94</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0.31</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CD61A0E-05B6-45DE-A20D-3B24DABF8E96}"/>
            </a:ext>
          </a:extLst>
        </xdr:cNvPr>
        <xdr:cNvSpPr>
          <a:spLocks noGrp="1"/>
        </xdr:cNvSpPr>
      </xdr:nvSpPr>
      <xdr:spPr>
        <a:xfrm>
          <a:off x="8481304" y="1460046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2D132A8C-A9E8-4103-A826-C4A702CB62F9}"/>
            </a:ext>
            <a:ext uri="{147F2762-F138-4A5C-976F-8EAC2B608ADB}">
              <a16:predDERef xmlns:a16="http://schemas.microsoft.com/office/drawing/2014/main" pred="{09CC806B-B6DF-2642-A448-95573F289FA5}"/>
            </a:ext>
          </a:extLst>
        </xdr:cNvPr>
        <xdr:cNvSpPr>
          <a:spLocks noGrp="1"/>
        </xdr:cNvSpPr>
      </xdr:nvSpPr>
      <xdr:spPr>
        <a:xfrm>
          <a:off x="8481304" y="1499971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offering vegetarian or plant based only catering for this event. As an illustration if all catering available was vegetarian or plant based (all other factors remaining unchanged) the food &amp; beverage emissions would be reduced by 21 % and the overall footprint could be reduced by c. 2%. </a:t>
          </a:r>
          <a:endParaRPr lang="en-GB" sz="900" b="0" i="0" u="none" strike="noStrike" kern="1200" baseline="0">
            <a:solidFill>
              <a:schemeClr val="tx1">
                <a:lumMod val="85000"/>
                <a:lumOff val="15000"/>
              </a:schemeClr>
            </a:solidFill>
            <a:effectLst/>
            <a:latin typeface="Montserrat" pitchFamily="2" charset="77"/>
            <a:ea typeface="+mn-ea"/>
            <a:cs typeface="+mn-cs"/>
          </a:endParaRPr>
        </a:p>
        <a:p>
          <a:pPr rtl="0" eaLnBrk="1" latinLnBrk="0" hangingPunct="1"/>
          <a:r>
            <a:rPr lang="en-GB" sz="1100" b="0" i="0" kern="0" spc="50" baseline="0">
              <a:solidFill>
                <a:srgbClr val="008CC6"/>
              </a:solidFill>
              <a:latin typeface="Source Sans Pro" panose="020B0503030403020204" pitchFamily="34" charset="0"/>
              <a:ea typeface="Source Sans Pro" panose="020B0503030403020204" pitchFamily="34" charset="0"/>
              <a:cs typeface="+mn-cs"/>
            </a:rPr>
            <a:t>accommodation</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seeking alternative accommodation in a more sustainable hotel or one of a lower standard. As an illustration if all of the accommodation was at such a hotel (all other factors remaining unchanged) the accommodation emissions would be reduced by 51 % and the overall footprint could be reduced by c. 25%. </a:t>
          </a:r>
        </a:p>
        <a:p>
          <a:pPr rtl="0" eaLnBrk="1" latinLnBrk="0" hangingPunct="1"/>
          <a:r>
            <a:rPr lang="en-GB" sz="1100" b="0" i="0" kern="0" spc="50" baseline="0">
              <a:solidFill>
                <a:srgbClr val="008CC6"/>
              </a:solidFill>
              <a:latin typeface="Source Sans Pro" panose="020B0503030403020204" pitchFamily="34" charset="0"/>
              <a:ea typeface="Source Sans Pro" panose="020B0503030403020204" pitchFamily="34" charset="0"/>
              <a:cs typeface="+mn-cs"/>
            </a:rPr>
            <a:t>event energy</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using a venue supplied by renewable energy as this would substanially reduce the emissions relating to event energy. As an illustration if the venue was supplied by renewable engery (all other factors remaining unchanged) the energy emissions would be reduced by 99 % and the overall footprint could be reduced by c. 39%. </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transportation </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it is great that the</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majority</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 of the suppliers used for this event were local i.e. &lt;100km radius from the venue. </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43B17425-8CA7-4B0D-84E1-F2A2B45D6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37FEA80E-9E59-44F9-B8EA-C9AC72A98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50201A95-C0C5-4175-8621-074AD0303C5D}"/>
            </a:ext>
          </a:extLst>
        </xdr:cNvPr>
        <xdr:cNvSpPr>
          <a:spLocks noGrp="1"/>
        </xdr:cNvSpPr>
      </xdr:nvSpPr>
      <xdr:spPr>
        <a:xfrm>
          <a:off x="1272540" y="1961388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the absence of travel</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data means it is not possible to Benchmark this event against other similar events.</a:t>
          </a:r>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9E0A-3FD8-404C-8491-69FA3B59FE5B}">
  <dimension ref="A1:AI107"/>
  <sheetViews>
    <sheetView showGridLines="0" topLeftCell="C78" zoomScale="150" zoomScaleNormal="80" workbookViewId="0">
      <selection activeCell="E83" sqref="E83"/>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2" x14ac:dyDescent="0.2">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2"/>
      <c r="AF5" s="82"/>
      <c r="AH5" s="84" t="s">
        <v>13</v>
      </c>
      <c r="AI5" s="84"/>
    </row>
    <row r="6" spans="2:35" ht="17" thickBot="1" x14ac:dyDescent="0.25">
      <c r="B6" s="13" t="s">
        <v>14</v>
      </c>
      <c r="C6" s="14">
        <v>902059</v>
      </c>
      <c r="D6" s="15"/>
      <c r="E6" s="2"/>
      <c r="F6" s="2"/>
      <c r="G6" s="2"/>
      <c r="H6" s="16"/>
      <c r="I6" s="2"/>
      <c r="J6" s="17"/>
      <c r="K6" s="2"/>
      <c r="L6" s="2"/>
      <c r="M6" s="2"/>
      <c r="N6" s="2"/>
      <c r="O6" s="2"/>
      <c r="P6" s="2"/>
      <c r="V6" s="18"/>
      <c r="W6" s="19"/>
      <c r="X6" s="20"/>
      <c r="Y6" s="21"/>
      <c r="Z6" s="88"/>
      <c r="AA6" s="22"/>
      <c r="AB6" s="23"/>
      <c r="AD6" s="77" t="s">
        <v>15</v>
      </c>
      <c r="AE6" s="82"/>
      <c r="AF6" s="82"/>
      <c r="AH6" s="84"/>
      <c r="AI6" s="84"/>
    </row>
    <row r="7" spans="2:35" ht="52" thickBot="1" x14ac:dyDescent="0.25">
      <c r="B7" s="13" t="s">
        <v>16</v>
      </c>
      <c r="C7" s="80" t="s">
        <v>75</v>
      </c>
      <c r="D7" s="2"/>
      <c r="E7" s="2"/>
      <c r="F7" s="2"/>
      <c r="G7" s="2"/>
      <c r="H7" s="24" t="s">
        <v>17</v>
      </c>
      <c r="I7" s="25">
        <v>2713.32</v>
      </c>
      <c r="J7" s="26">
        <f t="shared" ref="J7:J13" si="0">I7/$I$14</f>
        <v>0.96057606525340922</v>
      </c>
      <c r="K7" s="2"/>
      <c r="L7" s="2"/>
      <c r="M7" s="2"/>
      <c r="N7" s="2"/>
      <c r="O7" s="2"/>
      <c r="P7" s="2"/>
      <c r="R7" s="84" t="s">
        <v>18</v>
      </c>
      <c r="S7" s="84"/>
      <c r="T7" s="84"/>
      <c r="V7" s="27">
        <f>J7</f>
        <v>0.96057606525340922</v>
      </c>
      <c r="W7" s="27">
        <f>J8</f>
        <v>1.9156152201311297E-2</v>
      </c>
      <c r="X7" s="27">
        <f>J9</f>
        <v>3.1578798306356824E-3</v>
      </c>
      <c r="Y7" s="27">
        <f>J10</f>
        <v>1.5736295792797769E-2</v>
      </c>
      <c r="Z7" s="27">
        <f>J11</f>
        <v>1.1434923601965532E-3</v>
      </c>
      <c r="AA7" s="27">
        <f>J12</f>
        <v>1.2744806491354771E-4</v>
      </c>
      <c r="AB7" s="27">
        <f>J13</f>
        <v>1.0266649673591343E-4</v>
      </c>
      <c r="AD7" s="77" t="s">
        <v>74</v>
      </c>
      <c r="AE7" s="82"/>
      <c r="AF7" s="82"/>
      <c r="AH7" s="84"/>
      <c r="AI7" s="84"/>
    </row>
    <row r="8" spans="2:35" ht="17" thickBot="1" x14ac:dyDescent="0.25">
      <c r="B8" s="2"/>
      <c r="C8" s="2"/>
      <c r="D8" s="15"/>
      <c r="E8" s="2"/>
      <c r="F8" s="2"/>
      <c r="G8" s="2"/>
      <c r="H8" s="28" t="s">
        <v>19</v>
      </c>
      <c r="I8" s="25">
        <v>54.11</v>
      </c>
      <c r="J8" s="26">
        <f t="shared" si="0"/>
        <v>1.9156152201311297E-2</v>
      </c>
      <c r="K8" s="2"/>
      <c r="L8" s="2"/>
      <c r="M8" s="2"/>
      <c r="N8" s="2"/>
      <c r="O8" s="2"/>
      <c r="P8" s="2"/>
      <c r="R8" s="84"/>
      <c r="S8" s="84"/>
      <c r="T8" s="84"/>
      <c r="V8" s="29">
        <f>I7</f>
        <v>2713.32</v>
      </c>
      <c r="W8" s="29">
        <f>I8</f>
        <v>54.11</v>
      </c>
      <c r="X8" s="29">
        <f>I9</f>
        <v>8.92</v>
      </c>
      <c r="Y8" s="29">
        <f>I10</f>
        <v>44.45</v>
      </c>
      <c r="Z8" s="29">
        <f>I11</f>
        <v>3.23</v>
      </c>
      <c r="AA8" s="29">
        <f>I12</f>
        <v>0.36</v>
      </c>
      <c r="AB8" s="29">
        <f>I13</f>
        <v>0.28999999999999998</v>
      </c>
      <c r="AD8" s="77" t="s">
        <v>77</v>
      </c>
      <c r="AE8" s="82"/>
      <c r="AF8" s="82"/>
    </row>
    <row r="9" spans="2:35" x14ac:dyDescent="0.2">
      <c r="B9" s="13" t="s">
        <v>20</v>
      </c>
      <c r="C9" s="14">
        <v>3</v>
      </c>
      <c r="D9" s="13" t="s">
        <v>21</v>
      </c>
      <c r="E9" s="2"/>
      <c r="F9" s="2"/>
      <c r="G9" s="2"/>
      <c r="H9" s="30" t="s">
        <v>22</v>
      </c>
      <c r="I9" s="25">
        <v>8.92</v>
      </c>
      <c r="J9" s="26">
        <f t="shared" si="0"/>
        <v>3.1578798306356824E-3</v>
      </c>
      <c r="K9" s="2"/>
      <c r="L9" s="2"/>
      <c r="M9" s="2"/>
      <c r="N9" s="2"/>
      <c r="O9" s="2"/>
      <c r="P9" s="2"/>
      <c r="AD9" s="77" t="s">
        <v>69</v>
      </c>
      <c r="AE9" s="82"/>
      <c r="AF9" s="82"/>
    </row>
    <row r="10" spans="2:35" x14ac:dyDescent="0.2">
      <c r="B10" s="13" t="s">
        <v>23</v>
      </c>
      <c r="C10" s="14">
        <v>5</v>
      </c>
      <c r="D10" s="13" t="s">
        <v>21</v>
      </c>
      <c r="E10" s="2"/>
      <c r="F10" s="2"/>
      <c r="G10" s="2"/>
      <c r="H10" s="31" t="s">
        <v>8</v>
      </c>
      <c r="I10" s="25">
        <v>44.45</v>
      </c>
      <c r="J10" s="26">
        <f t="shared" si="0"/>
        <v>1.5736295792797769E-2</v>
      </c>
      <c r="K10" s="2"/>
      <c r="L10" s="2"/>
      <c r="M10" s="2"/>
      <c r="N10" s="2"/>
      <c r="O10" s="2"/>
      <c r="P10" s="2"/>
      <c r="AD10" s="77" t="s">
        <v>73</v>
      </c>
      <c r="AE10" s="82"/>
      <c r="AF10" s="82"/>
    </row>
    <row r="11" spans="2:35" x14ac:dyDescent="0.2">
      <c r="B11" s="13" t="s">
        <v>24</v>
      </c>
      <c r="C11" s="14">
        <v>0</v>
      </c>
      <c r="D11" s="13" t="s">
        <v>21</v>
      </c>
      <c r="E11" s="2"/>
      <c r="F11" s="2"/>
      <c r="G11" s="2"/>
      <c r="H11" s="32" t="s">
        <v>9</v>
      </c>
      <c r="I11" s="25">
        <v>3.23</v>
      </c>
      <c r="J11" s="26">
        <f t="shared" si="0"/>
        <v>1.1434923601965532E-3</v>
      </c>
      <c r="K11" s="2"/>
      <c r="L11" s="2"/>
      <c r="M11" s="2"/>
      <c r="N11" s="2"/>
      <c r="O11" s="2"/>
      <c r="P11" s="2"/>
      <c r="AD11" s="77" t="s">
        <v>72</v>
      </c>
      <c r="AE11" s="82"/>
      <c r="AF11" s="82"/>
    </row>
    <row r="12" spans="2:35" x14ac:dyDescent="0.2">
      <c r="B12" s="13" t="s">
        <v>25</v>
      </c>
      <c r="C12" s="14">
        <v>1</v>
      </c>
      <c r="D12" s="13" t="s">
        <v>21</v>
      </c>
      <c r="E12" s="2"/>
      <c r="F12" s="2"/>
      <c r="G12" s="2"/>
      <c r="H12" s="33" t="s">
        <v>10</v>
      </c>
      <c r="I12" s="25">
        <v>0.36</v>
      </c>
      <c r="J12" s="26">
        <f t="shared" si="0"/>
        <v>1.2744806491354771E-4</v>
      </c>
      <c r="K12" s="2"/>
      <c r="L12" s="2"/>
      <c r="M12" s="2"/>
      <c r="N12" s="2"/>
      <c r="O12" s="2"/>
      <c r="P12" s="2"/>
      <c r="V12" s="83" t="s">
        <v>26</v>
      </c>
      <c r="W12" s="83"/>
      <c r="X12" s="83"/>
      <c r="AD12" s="77" t="s">
        <v>70</v>
      </c>
    </row>
    <row r="13" spans="2:35" x14ac:dyDescent="0.2">
      <c r="B13" s="13" t="s">
        <v>27</v>
      </c>
      <c r="C13" s="13">
        <f>SUM(C9:C12)</f>
        <v>9</v>
      </c>
      <c r="D13" s="13" t="s">
        <v>21</v>
      </c>
      <c r="E13" s="2"/>
      <c r="F13" s="2"/>
      <c r="G13" s="2"/>
      <c r="H13" s="34" t="s">
        <v>11</v>
      </c>
      <c r="I13" s="25">
        <v>0.28999999999999998</v>
      </c>
      <c r="J13" s="26">
        <f t="shared" si="0"/>
        <v>1.0266649673591343E-4</v>
      </c>
      <c r="K13" s="2"/>
      <c r="L13" s="2"/>
      <c r="M13" s="2"/>
      <c r="N13" s="2"/>
      <c r="O13" s="2"/>
      <c r="P13" s="2"/>
      <c r="R13" s="84" t="s">
        <v>28</v>
      </c>
      <c r="S13" s="84"/>
      <c r="T13" s="84"/>
      <c r="V13" s="83"/>
      <c r="W13" s="83"/>
      <c r="X13" s="83"/>
      <c r="Y13" s="35">
        <f>I14</f>
        <v>2824.6800000000003</v>
      </c>
      <c r="AD13" s="77" t="s">
        <v>29</v>
      </c>
    </row>
    <row r="14" spans="2:35" ht="17" thickBot="1" x14ac:dyDescent="0.25">
      <c r="B14" s="2"/>
      <c r="C14" s="2"/>
      <c r="D14" s="2"/>
      <c r="E14" s="2"/>
      <c r="F14" s="2"/>
      <c r="G14" s="2"/>
      <c r="H14" s="36" t="s">
        <v>30</v>
      </c>
      <c r="I14" s="37">
        <f>SUM(I7:I13)</f>
        <v>2824.6800000000003</v>
      </c>
      <c r="J14" s="38">
        <f>SUM(J7:J13)</f>
        <v>0.99999999999999989</v>
      </c>
      <c r="K14" s="2"/>
      <c r="L14" s="2"/>
      <c r="M14" s="2"/>
      <c r="N14" s="2"/>
      <c r="O14" s="2"/>
      <c r="P14" s="2"/>
      <c r="R14" s="84"/>
      <c r="S14" s="84"/>
      <c r="T14" s="84"/>
      <c r="V14" s="85" t="s">
        <v>31</v>
      </c>
      <c r="W14" s="86"/>
      <c r="X14" s="86"/>
    </row>
    <row r="15" spans="2:35" ht="17" thickBot="1" x14ac:dyDescent="0.25">
      <c r="B15" s="13" t="s">
        <v>32</v>
      </c>
      <c r="C15" s="3" t="s">
        <v>76</v>
      </c>
      <c r="D15" s="13"/>
      <c r="E15" s="2"/>
      <c r="F15" s="2"/>
      <c r="G15" s="2"/>
      <c r="H15" s="2"/>
      <c r="I15" s="2"/>
      <c r="J15" s="2"/>
      <c r="K15" s="2"/>
      <c r="L15" s="2"/>
      <c r="M15" s="2"/>
      <c r="N15" s="2"/>
      <c r="O15" s="2"/>
      <c r="P15" s="2"/>
      <c r="R15" s="84" t="s">
        <v>33</v>
      </c>
      <c r="S15" s="84"/>
      <c r="T15" s="84"/>
      <c r="V15" s="86"/>
      <c r="W15" s="86"/>
      <c r="X15" s="86"/>
      <c r="Y15" s="39">
        <f>Y13/C17</f>
        <v>10.088142857142858</v>
      </c>
    </row>
    <row r="16" spans="2:35" x14ac:dyDescent="0.2">
      <c r="B16" s="2"/>
      <c r="C16" s="2"/>
      <c r="D16" s="2"/>
      <c r="E16" s="2"/>
      <c r="F16" s="2"/>
      <c r="G16" s="2"/>
      <c r="H16" s="40" t="s">
        <v>34</v>
      </c>
      <c r="I16" s="41"/>
      <c r="J16" s="78">
        <f>F39/F48</f>
        <v>35.411147540983606</v>
      </c>
      <c r="K16" s="2"/>
      <c r="L16" s="2"/>
      <c r="M16" s="2"/>
      <c r="N16" s="2"/>
      <c r="O16" s="2"/>
      <c r="P16" s="2"/>
      <c r="R16" s="84"/>
      <c r="S16" s="84"/>
      <c r="T16" s="84"/>
      <c r="V16" s="85" t="s">
        <v>35</v>
      </c>
      <c r="W16" s="86"/>
      <c r="X16" s="86"/>
    </row>
    <row r="17" spans="1:25" ht="17" thickBot="1" x14ac:dyDescent="0.25">
      <c r="B17" s="13" t="s">
        <v>36</v>
      </c>
      <c r="C17" s="14">
        <v>280</v>
      </c>
      <c r="D17" s="13" t="s">
        <v>37</v>
      </c>
      <c r="E17" s="2"/>
      <c r="F17" s="2"/>
      <c r="G17" s="2"/>
      <c r="H17" s="42" t="s">
        <v>38</v>
      </c>
      <c r="I17" s="43"/>
      <c r="J17" s="79">
        <f>G38/G47</f>
        <v>38.260888438720883</v>
      </c>
      <c r="K17" s="2"/>
      <c r="L17" s="2"/>
      <c r="M17" s="2"/>
      <c r="N17" s="2"/>
      <c r="O17" s="2"/>
      <c r="P17" s="2"/>
      <c r="R17" s="84" t="s">
        <v>39</v>
      </c>
      <c r="S17" s="84"/>
      <c r="T17" s="84"/>
      <c r="V17" s="86"/>
      <c r="W17" s="86"/>
      <c r="X17" s="86"/>
      <c r="Y17" s="39">
        <f>Y13/C19</f>
        <v>8.5596363636363648</v>
      </c>
    </row>
    <row r="18" spans="1:25" ht="17" thickBot="1" x14ac:dyDescent="0.25">
      <c r="B18" s="13" t="s">
        <v>36</v>
      </c>
      <c r="C18" s="14">
        <v>50</v>
      </c>
      <c r="D18" s="13" t="s">
        <v>40</v>
      </c>
      <c r="E18" s="2"/>
      <c r="F18" s="2"/>
      <c r="G18" s="2"/>
      <c r="H18" s="2"/>
      <c r="I18" s="2"/>
      <c r="J18" s="2"/>
      <c r="K18" s="2"/>
      <c r="L18" s="2"/>
      <c r="M18" s="2"/>
      <c r="N18" s="2"/>
      <c r="O18" s="2"/>
      <c r="P18" s="2"/>
      <c r="R18" s="84"/>
      <c r="S18" s="84"/>
      <c r="T18" s="84"/>
    </row>
    <row r="19" spans="1:25" ht="17" thickBot="1" x14ac:dyDescent="0.25">
      <c r="B19" s="13" t="s">
        <v>27</v>
      </c>
      <c r="C19" s="14">
        <f>SUM(C17:C18)</f>
        <v>330</v>
      </c>
      <c r="D19" s="2"/>
      <c r="E19" s="2"/>
      <c r="F19" s="2"/>
      <c r="G19" s="2"/>
      <c r="H19" s="44" t="s">
        <v>41</v>
      </c>
      <c r="I19" s="75">
        <f>(G38+G47)-F32-F41</f>
        <v>1.5900000000002734</v>
      </c>
      <c r="J19" s="45">
        <f>I19/I14</f>
        <v>5.6289562003493257E-4</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42</v>
      </c>
      <c r="C21" s="14">
        <v>30</v>
      </c>
      <c r="D21" s="13" t="s">
        <v>37</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43</v>
      </c>
      <c r="C23" s="14">
        <v>3513</v>
      </c>
      <c r="D23" s="13" t="s">
        <v>44</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81" t="s">
        <v>0</v>
      </c>
      <c r="C28" s="81"/>
      <c r="D28" s="81"/>
      <c r="E28" s="81"/>
      <c r="F28" s="81"/>
      <c r="G28" s="81"/>
      <c r="H28" s="81"/>
      <c r="I28" s="47"/>
    </row>
    <row r="29" spans="1:25" x14ac:dyDescent="0.2">
      <c r="B29" s="2"/>
      <c r="C29" s="13"/>
      <c r="D29" s="13"/>
      <c r="E29" s="13"/>
      <c r="F29" s="13"/>
      <c r="G29" s="13"/>
      <c r="H29" s="13"/>
      <c r="I29" s="47"/>
    </row>
    <row r="30" spans="1:25" x14ac:dyDescent="0.2">
      <c r="B30" s="13"/>
      <c r="C30" s="48" t="s">
        <v>45</v>
      </c>
      <c r="D30" s="48" t="s">
        <v>46</v>
      </c>
      <c r="E30" s="48" t="s">
        <v>47</v>
      </c>
      <c r="F30" s="48" t="s">
        <v>48</v>
      </c>
      <c r="G30" s="48"/>
      <c r="H30" s="48" t="s">
        <v>4</v>
      </c>
      <c r="I30" s="47"/>
    </row>
    <row r="31" spans="1:25" x14ac:dyDescent="0.2">
      <c r="B31" s="49"/>
      <c r="C31" s="49"/>
      <c r="D31" s="49"/>
      <c r="E31" s="50">
        <v>1</v>
      </c>
      <c r="F31" s="49"/>
      <c r="G31" s="50" t="s">
        <v>3</v>
      </c>
      <c r="H31" s="49"/>
      <c r="I31" s="47"/>
    </row>
    <row r="32" spans="1:25" ht="16" customHeight="1" x14ac:dyDescent="0.2">
      <c r="A32" s="51"/>
      <c r="B32" s="49" t="s">
        <v>49</v>
      </c>
      <c r="C32" s="50" t="s">
        <v>71</v>
      </c>
      <c r="D32" s="50" t="s">
        <v>50</v>
      </c>
      <c r="E32" s="52">
        <v>2642.88</v>
      </c>
      <c r="F32" s="53">
        <v>2642.87</v>
      </c>
      <c r="G32" s="49"/>
      <c r="H32" s="54">
        <f t="shared" ref="H32:H37" si="1">F32/$F$59</f>
        <v>0.93563518699463333</v>
      </c>
      <c r="I32" s="55"/>
    </row>
    <row r="33" spans="1:9" ht="16" customHeight="1" x14ac:dyDescent="0.2">
      <c r="A33" s="51"/>
      <c r="B33" s="49" t="s">
        <v>51</v>
      </c>
      <c r="C33" s="50" t="s">
        <v>71</v>
      </c>
      <c r="D33" s="50" t="s">
        <v>50</v>
      </c>
      <c r="E33" s="52">
        <v>0</v>
      </c>
      <c r="F33" s="53">
        <f t="shared" ref="F33:F36" si="2">E33*$E$31</f>
        <v>0</v>
      </c>
      <c r="G33" s="49"/>
      <c r="H33" s="54">
        <f t="shared" si="1"/>
        <v>0</v>
      </c>
      <c r="I33" s="55"/>
    </row>
    <row r="34" spans="1:9" ht="16" customHeight="1" x14ac:dyDescent="0.2">
      <c r="A34" s="51"/>
      <c r="B34" s="49" t="s">
        <v>52</v>
      </c>
      <c r="C34" s="50" t="s">
        <v>71</v>
      </c>
      <c r="D34" s="50" t="s">
        <v>50</v>
      </c>
      <c r="E34" s="52">
        <v>0.04</v>
      </c>
      <c r="F34" s="53">
        <f t="shared" si="2"/>
        <v>0.04</v>
      </c>
      <c r="G34" s="49"/>
      <c r="H34" s="54">
        <f t="shared" si="1"/>
        <v>1.4160896101505309E-5</v>
      </c>
      <c r="I34" s="55"/>
    </row>
    <row r="35" spans="1:9" ht="16" customHeight="1" x14ac:dyDescent="0.2">
      <c r="A35" s="51"/>
      <c r="B35" s="49" t="s">
        <v>53</v>
      </c>
      <c r="C35" s="50" t="s">
        <v>50</v>
      </c>
      <c r="D35" s="50" t="s">
        <v>50</v>
      </c>
      <c r="E35" s="52">
        <v>1.3</v>
      </c>
      <c r="F35" s="53">
        <f t="shared" si="2"/>
        <v>1.3</v>
      </c>
      <c r="G35" s="49"/>
      <c r="H35" s="54">
        <f t="shared" si="1"/>
        <v>4.6022912329892255E-4</v>
      </c>
      <c r="I35" s="55"/>
    </row>
    <row r="36" spans="1:9" ht="16" customHeight="1" x14ac:dyDescent="0.2">
      <c r="A36" s="51"/>
      <c r="B36" s="49" t="s">
        <v>54</v>
      </c>
      <c r="C36" s="50" t="s">
        <v>71</v>
      </c>
      <c r="D36" s="50" t="s">
        <v>50</v>
      </c>
      <c r="E36" s="52">
        <v>47.77</v>
      </c>
      <c r="F36" s="53">
        <f t="shared" si="2"/>
        <v>47.77</v>
      </c>
      <c r="G36" s="49"/>
      <c r="H36" s="54">
        <f t="shared" si="1"/>
        <v>1.6911650169222716E-2</v>
      </c>
      <c r="I36" s="55"/>
    </row>
    <row r="37" spans="1:9" ht="16" customHeight="1" x14ac:dyDescent="0.2">
      <c r="A37" s="51"/>
      <c r="B37" s="49" t="s">
        <v>55</v>
      </c>
      <c r="C37" s="50"/>
      <c r="D37" s="50"/>
      <c r="E37" s="52">
        <v>8.1300000000000008</v>
      </c>
      <c r="F37" s="53">
        <v>8.1199999999999992</v>
      </c>
      <c r="G37" s="49"/>
      <c r="H37" s="54">
        <f t="shared" si="1"/>
        <v>2.8746619086055772E-3</v>
      </c>
      <c r="I37" s="55"/>
    </row>
    <row r="38" spans="1:9" ht="16" customHeight="1" x14ac:dyDescent="0.2">
      <c r="A38" s="51"/>
      <c r="B38" s="56" t="s">
        <v>56</v>
      </c>
      <c r="C38" s="57"/>
      <c r="D38" s="56"/>
      <c r="E38" s="58"/>
      <c r="F38" s="58"/>
      <c r="G38" s="58">
        <f>SUM(F32:F35)</f>
        <v>2644.21</v>
      </c>
      <c r="H38" s="54"/>
      <c r="I38" s="47"/>
    </row>
    <row r="39" spans="1:9" ht="16" customHeight="1" x14ac:dyDescent="0.2">
      <c r="A39" s="51"/>
      <c r="B39" s="59" t="s">
        <v>57</v>
      </c>
      <c r="C39" s="59"/>
      <c r="D39" s="59"/>
      <c r="E39" s="60"/>
      <c r="F39" s="60">
        <f>SUM(F32:F37)</f>
        <v>2700.1</v>
      </c>
      <c r="G39" s="49"/>
      <c r="H39" s="54"/>
      <c r="I39" s="47"/>
    </row>
    <row r="40" spans="1:9" ht="16" customHeight="1" x14ac:dyDescent="0.2">
      <c r="A40" s="51"/>
      <c r="B40" s="49"/>
      <c r="C40" s="49"/>
      <c r="D40" s="49"/>
      <c r="E40" s="61"/>
      <c r="F40" s="61"/>
      <c r="G40" s="49"/>
      <c r="H40" s="54"/>
      <c r="I40" s="47"/>
    </row>
    <row r="41" spans="1:9" ht="17" customHeight="1" x14ac:dyDescent="0.2">
      <c r="A41" s="51"/>
      <c r="B41" s="49" t="s">
        <v>58</v>
      </c>
      <c r="C41" s="50" t="s">
        <v>50</v>
      </c>
      <c r="D41" s="50" t="s">
        <v>50</v>
      </c>
      <c r="E41" s="52">
        <v>68.86</v>
      </c>
      <c r="F41" s="53">
        <f>E41*$E$31</f>
        <v>68.86</v>
      </c>
      <c r="G41" s="49"/>
      <c r="H41" s="54">
        <f t="shared" ref="H41:H46" si="3">F41/$F$59</f>
        <v>2.4377982638741389E-2</v>
      </c>
      <c r="I41" s="55"/>
    </row>
    <row r="42" spans="1:9" ht="17" customHeight="1" x14ac:dyDescent="0.2">
      <c r="A42" s="51"/>
      <c r="B42" s="49" t="s">
        <v>59</v>
      </c>
      <c r="C42" s="50" t="s">
        <v>50</v>
      </c>
      <c r="D42" s="50" t="s">
        <v>50</v>
      </c>
      <c r="E42" s="52">
        <v>0.01</v>
      </c>
      <c r="F42" s="53">
        <f t="shared" ref="F42:F46" si="4">E42*$E$31</f>
        <v>0.01</v>
      </c>
      <c r="G42" s="49"/>
      <c r="H42" s="54">
        <f t="shared" si="3"/>
        <v>3.5402240253763272E-6</v>
      </c>
      <c r="I42" s="55"/>
    </row>
    <row r="43" spans="1:9" ht="16" customHeight="1" x14ac:dyDescent="0.2">
      <c r="A43" s="51"/>
      <c r="B43" s="49" t="s">
        <v>60</v>
      </c>
      <c r="C43" s="50" t="s">
        <v>50</v>
      </c>
      <c r="D43" s="50" t="s">
        <v>50</v>
      </c>
      <c r="E43" s="52">
        <v>0.24</v>
      </c>
      <c r="F43" s="53">
        <f t="shared" si="4"/>
        <v>0.24</v>
      </c>
      <c r="G43" s="49"/>
      <c r="H43" s="54">
        <f t="shared" si="3"/>
        <v>8.4965376609031853E-5</v>
      </c>
      <c r="I43" s="55"/>
    </row>
    <row r="44" spans="1:9" ht="16" customHeight="1" x14ac:dyDescent="0.2">
      <c r="A44" s="51"/>
      <c r="B44" s="49" t="s">
        <v>61</v>
      </c>
      <c r="C44" s="50" t="s">
        <v>50</v>
      </c>
      <c r="D44" s="50" t="s">
        <v>50</v>
      </c>
      <c r="E44" s="52">
        <v>0</v>
      </c>
      <c r="F44" s="53">
        <f t="shared" si="4"/>
        <v>0</v>
      </c>
      <c r="G44" s="49"/>
      <c r="H44" s="54">
        <f t="shared" si="3"/>
        <v>0</v>
      </c>
      <c r="I44" s="55"/>
    </row>
    <row r="45" spans="1:9" x14ac:dyDescent="0.2">
      <c r="B45" s="49" t="s">
        <v>62</v>
      </c>
      <c r="C45" s="50" t="s">
        <v>50</v>
      </c>
      <c r="D45" s="50" t="s">
        <v>50</v>
      </c>
      <c r="E45" s="52">
        <v>6.34</v>
      </c>
      <c r="F45" s="53">
        <f t="shared" si="4"/>
        <v>6.34</v>
      </c>
      <c r="G45" s="49"/>
      <c r="H45" s="54">
        <f t="shared" si="3"/>
        <v>2.2445020320885915E-3</v>
      </c>
      <c r="I45" s="55"/>
    </row>
    <row r="46" spans="1:9" x14ac:dyDescent="0.2">
      <c r="B46" s="49" t="s">
        <v>63</v>
      </c>
      <c r="C46" s="50"/>
      <c r="D46" s="50"/>
      <c r="E46" s="52">
        <v>0.8</v>
      </c>
      <c r="F46" s="53">
        <f t="shared" si="4"/>
        <v>0.8</v>
      </c>
      <c r="G46" s="49"/>
      <c r="H46" s="54">
        <f t="shared" si="3"/>
        <v>2.8321792203010618E-4</v>
      </c>
      <c r="I46" s="55"/>
    </row>
    <row r="47" spans="1:9" x14ac:dyDescent="0.2">
      <c r="B47" s="56" t="s">
        <v>64</v>
      </c>
      <c r="C47" s="57"/>
      <c r="D47" s="62"/>
      <c r="E47" s="58"/>
      <c r="F47" s="58"/>
      <c r="G47" s="58">
        <f>SUM(F41:F44)</f>
        <v>69.11</v>
      </c>
      <c r="H47" s="54"/>
      <c r="I47" s="47"/>
    </row>
    <row r="48" spans="1:9" x14ac:dyDescent="0.2">
      <c r="B48" s="59" t="s">
        <v>65</v>
      </c>
      <c r="C48" s="59"/>
      <c r="D48" s="59"/>
      <c r="E48" s="60"/>
      <c r="F48" s="60">
        <f>SUM(F41:F46)</f>
        <v>76.25</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66</v>
      </c>
      <c r="C51" s="50" t="s">
        <v>50</v>
      </c>
      <c r="D51" s="50" t="s">
        <v>50</v>
      </c>
      <c r="E51" s="52">
        <v>44.45</v>
      </c>
      <c r="F51" s="53">
        <v>44.45</v>
      </c>
      <c r="G51" s="49"/>
      <c r="H51" s="54">
        <f>F51/$F$59</f>
        <v>1.5736295792797776E-2</v>
      </c>
      <c r="I51" s="55"/>
    </row>
    <row r="52" spans="1:9" ht="16" customHeight="1" x14ac:dyDescent="0.2">
      <c r="A52" s="51"/>
      <c r="B52" s="49"/>
      <c r="C52" s="49"/>
      <c r="D52" s="49"/>
      <c r="E52" s="61"/>
      <c r="F52" s="61"/>
      <c r="G52" s="49"/>
      <c r="H52" s="54"/>
      <c r="I52" s="47"/>
    </row>
    <row r="53" spans="1:9" x14ac:dyDescent="0.2">
      <c r="B53" s="49" t="s">
        <v>9</v>
      </c>
      <c r="C53" s="64" t="s">
        <v>50</v>
      </c>
      <c r="D53" s="64" t="s">
        <v>50</v>
      </c>
      <c r="E53" s="52">
        <v>3.23</v>
      </c>
      <c r="F53" s="53">
        <f>E53*E31</f>
        <v>3.23</v>
      </c>
      <c r="G53" s="49"/>
      <c r="H53" s="54">
        <f>F53/$F$59</f>
        <v>1.1434923601965536E-3</v>
      </c>
      <c r="I53" s="55"/>
    </row>
    <row r="54" spans="1:9" x14ac:dyDescent="0.2">
      <c r="B54" s="49"/>
      <c r="C54" s="49"/>
      <c r="D54" s="49"/>
      <c r="E54" s="61"/>
      <c r="F54" s="61"/>
      <c r="G54" s="49"/>
      <c r="H54" s="54"/>
      <c r="I54" s="47"/>
    </row>
    <row r="55" spans="1:9" x14ac:dyDescent="0.2">
      <c r="B55" s="49" t="s">
        <v>67</v>
      </c>
      <c r="C55" s="64" t="s">
        <v>50</v>
      </c>
      <c r="D55" s="64" t="s">
        <v>50</v>
      </c>
      <c r="E55" s="52">
        <v>0.36</v>
      </c>
      <c r="F55" s="53">
        <v>0.36</v>
      </c>
      <c r="G55" s="49"/>
      <c r="H55" s="54">
        <f>F55/$F$59</f>
        <v>1.2744806491354777E-4</v>
      </c>
      <c r="I55" s="55"/>
    </row>
    <row r="56" spans="1:9" x14ac:dyDescent="0.2">
      <c r="B56" s="49"/>
      <c r="C56" s="49"/>
      <c r="D56" s="49"/>
      <c r="E56" s="61"/>
      <c r="F56" s="61"/>
      <c r="G56" s="49"/>
      <c r="H56" s="54"/>
      <c r="I56" s="47"/>
    </row>
    <row r="57" spans="1:9" x14ac:dyDescent="0.2">
      <c r="B57" s="49" t="s">
        <v>11</v>
      </c>
      <c r="C57" s="64" t="s">
        <v>50</v>
      </c>
      <c r="D57" s="64" t="s">
        <v>50</v>
      </c>
      <c r="E57" s="52">
        <v>0.28999999999999998</v>
      </c>
      <c r="F57" s="53">
        <f>E57*E31</f>
        <v>0.28999999999999998</v>
      </c>
      <c r="G57" s="49"/>
      <c r="H57" s="54">
        <f>F57/$F$59</f>
        <v>1.0266649673591348E-4</v>
      </c>
      <c r="I57" s="55"/>
    </row>
    <row r="59" spans="1:9" x14ac:dyDescent="0.2">
      <c r="D59" s="65" t="s">
        <v>27</v>
      </c>
      <c r="E59" s="66"/>
      <c r="F59" s="66">
        <f>SUM(F32:F58)-F39-F48</f>
        <v>2824.6799999999989</v>
      </c>
      <c r="G59" s="49"/>
      <c r="H59" s="54">
        <f>SUM(H32:H58)</f>
        <v>1.0000000000000002</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4ED15-F204-4659-8073-C99923D0D825}">
  <dimension ref="A1:AI107"/>
  <sheetViews>
    <sheetView showGridLines="0" tabSelected="1" topLeftCell="A75" zoomScale="163" zoomScaleNormal="80" workbookViewId="0">
      <selection activeCell="C111" sqref="C111"/>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4" x14ac:dyDescent="0.2">
      <c r="B5" s="2"/>
      <c r="C5" s="80" t="s">
        <v>78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2"/>
      <c r="AF5" s="82"/>
      <c r="AH5" s="84" t="s">
        <v>13</v>
      </c>
      <c r="AI5" s="84"/>
    </row>
    <row r="6" spans="2:35" ht="17" thickBot="1" x14ac:dyDescent="0.25">
      <c r="B6" s="13" t="s">
        <v>14</v>
      </c>
      <c r="C6" s="14">
        <v>902059</v>
      </c>
      <c r="D6" s="15"/>
      <c r="E6" s="2"/>
      <c r="F6" s="2"/>
      <c r="G6" s="2"/>
      <c r="H6" s="16"/>
      <c r="I6" s="2"/>
      <c r="J6" s="17"/>
      <c r="K6" s="2"/>
      <c r="L6" s="2"/>
      <c r="M6" s="2"/>
      <c r="N6" s="2"/>
      <c r="O6" s="2"/>
      <c r="P6" s="2"/>
      <c r="V6" s="18"/>
      <c r="W6" s="19"/>
      <c r="X6" s="20"/>
      <c r="Y6" s="21"/>
      <c r="Z6" s="88"/>
      <c r="AA6" s="22"/>
      <c r="AB6" s="23"/>
      <c r="AD6" s="77" t="s">
        <v>15</v>
      </c>
      <c r="AE6" s="82"/>
      <c r="AF6" s="82"/>
      <c r="AH6" s="84"/>
      <c r="AI6" s="84"/>
    </row>
    <row r="7" spans="2:35" ht="52" thickBot="1" x14ac:dyDescent="0.25">
      <c r="B7" s="13" t="s">
        <v>16</v>
      </c>
      <c r="C7" s="80" t="s">
        <v>75</v>
      </c>
      <c r="D7" s="2"/>
      <c r="E7" s="2"/>
      <c r="F7" s="2"/>
      <c r="G7" s="2"/>
      <c r="H7" s="24" t="s">
        <v>17</v>
      </c>
      <c r="I7" s="25">
        <v>1.59</v>
      </c>
      <c r="J7" s="26">
        <f t="shared" ref="J7:J13" si="0">I7/$I$14</f>
        <v>1.4077025232403718E-2</v>
      </c>
      <c r="K7" s="2"/>
      <c r="L7" s="2"/>
      <c r="M7" s="2"/>
      <c r="N7" s="2"/>
      <c r="O7" s="2"/>
      <c r="P7" s="2"/>
      <c r="R7" s="84" t="s">
        <v>18</v>
      </c>
      <c r="S7" s="84"/>
      <c r="T7" s="84"/>
      <c r="V7" s="27">
        <f>J7</f>
        <v>1.4077025232403718E-2</v>
      </c>
      <c r="W7" s="27">
        <f>J8</f>
        <v>0.47906153165117299</v>
      </c>
      <c r="X7" s="27">
        <f>J9</f>
        <v>7.8972996901283746E-2</v>
      </c>
      <c r="Y7" s="27">
        <f>J10</f>
        <v>0.39353696325807874</v>
      </c>
      <c r="Z7" s="27">
        <f>J11</f>
        <v>2.8596724214254091E-2</v>
      </c>
      <c r="AA7" s="27">
        <f>J12</f>
        <v>3.1872509960159355E-3</v>
      </c>
      <c r="AB7" s="27">
        <f>J13</f>
        <v>2.5675077467906147E-3</v>
      </c>
      <c r="AD7" s="77" t="s">
        <v>79</v>
      </c>
      <c r="AE7" s="82"/>
      <c r="AF7" s="82"/>
      <c r="AH7" s="84"/>
      <c r="AI7" s="84"/>
    </row>
    <row r="8" spans="2:35" ht="17" thickBot="1" x14ac:dyDescent="0.25">
      <c r="B8" s="2"/>
      <c r="C8" s="2"/>
      <c r="D8" s="15"/>
      <c r="E8" s="2"/>
      <c r="F8" s="2"/>
      <c r="G8" s="2"/>
      <c r="H8" s="28" t="s">
        <v>19</v>
      </c>
      <c r="I8" s="25">
        <v>54.11</v>
      </c>
      <c r="J8" s="26">
        <f t="shared" si="0"/>
        <v>0.47906153165117299</v>
      </c>
      <c r="K8" s="2"/>
      <c r="L8" s="2"/>
      <c r="M8" s="2"/>
      <c r="N8" s="2"/>
      <c r="O8" s="2"/>
      <c r="P8" s="2"/>
      <c r="R8" s="84"/>
      <c r="S8" s="84"/>
      <c r="T8" s="84"/>
      <c r="V8" s="29">
        <f>I7</f>
        <v>1.59</v>
      </c>
      <c r="W8" s="29">
        <f>I8</f>
        <v>54.11</v>
      </c>
      <c r="X8" s="29">
        <f>I9</f>
        <v>8.92</v>
      </c>
      <c r="Y8" s="29">
        <f>I10</f>
        <v>44.45</v>
      </c>
      <c r="Z8" s="29">
        <f>I11</f>
        <v>3.23</v>
      </c>
      <c r="AA8" s="29">
        <f>I12</f>
        <v>0.36</v>
      </c>
      <c r="AB8" s="29">
        <f>I13</f>
        <v>0.28999999999999998</v>
      </c>
      <c r="AD8" s="77" t="s">
        <v>77</v>
      </c>
      <c r="AE8" s="82"/>
      <c r="AF8" s="82"/>
    </row>
    <row r="9" spans="2:35" x14ac:dyDescent="0.2">
      <c r="B9" s="13" t="s">
        <v>20</v>
      </c>
      <c r="C9" s="14">
        <v>3</v>
      </c>
      <c r="D9" s="13" t="s">
        <v>21</v>
      </c>
      <c r="E9" s="2"/>
      <c r="F9" s="2"/>
      <c r="G9" s="2"/>
      <c r="H9" s="30" t="s">
        <v>22</v>
      </c>
      <c r="I9" s="25">
        <v>8.92</v>
      </c>
      <c r="J9" s="26">
        <f t="shared" si="0"/>
        <v>7.8972996901283746E-2</v>
      </c>
      <c r="K9" s="2"/>
      <c r="L9" s="2"/>
      <c r="M9" s="2"/>
      <c r="N9" s="2"/>
      <c r="O9" s="2"/>
      <c r="P9" s="2"/>
      <c r="AD9" s="77" t="s">
        <v>69</v>
      </c>
      <c r="AE9" s="82"/>
      <c r="AF9" s="82"/>
    </row>
    <row r="10" spans="2:35" x14ac:dyDescent="0.2">
      <c r="B10" s="13" t="s">
        <v>23</v>
      </c>
      <c r="C10" s="14">
        <v>5</v>
      </c>
      <c r="D10" s="13" t="s">
        <v>21</v>
      </c>
      <c r="E10" s="2"/>
      <c r="F10" s="2"/>
      <c r="G10" s="2"/>
      <c r="H10" s="31" t="s">
        <v>8</v>
      </c>
      <c r="I10" s="25">
        <v>44.45</v>
      </c>
      <c r="J10" s="26">
        <f t="shared" si="0"/>
        <v>0.39353696325807874</v>
      </c>
      <c r="K10" s="2"/>
      <c r="L10" s="2"/>
      <c r="M10" s="2"/>
      <c r="N10" s="2"/>
      <c r="O10" s="2"/>
      <c r="P10" s="2"/>
      <c r="AD10" s="77" t="s">
        <v>73</v>
      </c>
      <c r="AE10" s="82"/>
      <c r="AF10" s="82"/>
    </row>
    <row r="11" spans="2:35" x14ac:dyDescent="0.2">
      <c r="B11" s="13" t="s">
        <v>24</v>
      </c>
      <c r="C11" s="14">
        <v>0</v>
      </c>
      <c r="D11" s="13" t="s">
        <v>21</v>
      </c>
      <c r="E11" s="2"/>
      <c r="F11" s="2"/>
      <c r="G11" s="2"/>
      <c r="H11" s="32" t="s">
        <v>9</v>
      </c>
      <c r="I11" s="25">
        <v>3.23</v>
      </c>
      <c r="J11" s="26">
        <f t="shared" si="0"/>
        <v>2.8596724214254091E-2</v>
      </c>
      <c r="K11" s="2"/>
      <c r="L11" s="2"/>
      <c r="M11" s="2"/>
      <c r="N11" s="2"/>
      <c r="O11" s="2"/>
      <c r="P11" s="2"/>
      <c r="AD11" s="77" t="s">
        <v>72</v>
      </c>
      <c r="AE11" s="82"/>
      <c r="AF11" s="82"/>
    </row>
    <row r="12" spans="2:35" x14ac:dyDescent="0.2">
      <c r="B12" s="13" t="s">
        <v>25</v>
      </c>
      <c r="C12" s="14">
        <v>1</v>
      </c>
      <c r="D12" s="13" t="s">
        <v>21</v>
      </c>
      <c r="E12" s="2"/>
      <c r="F12" s="2"/>
      <c r="G12" s="2"/>
      <c r="H12" s="33" t="s">
        <v>10</v>
      </c>
      <c r="I12" s="25">
        <v>0.36</v>
      </c>
      <c r="J12" s="26">
        <f t="shared" si="0"/>
        <v>3.1872509960159355E-3</v>
      </c>
      <c r="K12" s="2"/>
      <c r="L12" s="2"/>
      <c r="M12" s="2"/>
      <c r="N12" s="2"/>
      <c r="O12" s="2"/>
      <c r="P12" s="2"/>
      <c r="V12" s="83" t="s">
        <v>26</v>
      </c>
      <c r="W12" s="83"/>
      <c r="X12" s="83"/>
      <c r="AD12" s="77" t="s">
        <v>70</v>
      </c>
    </row>
    <row r="13" spans="2:35" x14ac:dyDescent="0.2">
      <c r="B13" s="13" t="s">
        <v>27</v>
      </c>
      <c r="C13" s="13">
        <f>SUM(C9:C12)</f>
        <v>9</v>
      </c>
      <c r="D13" s="13" t="s">
        <v>21</v>
      </c>
      <c r="E13" s="2"/>
      <c r="F13" s="2"/>
      <c r="G13" s="2"/>
      <c r="H13" s="34" t="s">
        <v>11</v>
      </c>
      <c r="I13" s="25">
        <v>0.28999999999999998</v>
      </c>
      <c r="J13" s="26">
        <f t="shared" si="0"/>
        <v>2.5675077467906147E-3</v>
      </c>
      <c r="K13" s="2"/>
      <c r="L13" s="2"/>
      <c r="M13" s="2"/>
      <c r="N13" s="2"/>
      <c r="O13" s="2"/>
      <c r="P13" s="2"/>
      <c r="R13" s="84" t="s">
        <v>28</v>
      </c>
      <c r="S13" s="84"/>
      <c r="T13" s="84"/>
      <c r="V13" s="83"/>
      <c r="W13" s="83"/>
      <c r="X13" s="83"/>
      <c r="Y13" s="35">
        <f>I14</f>
        <v>112.95000000000002</v>
      </c>
      <c r="AD13" s="77" t="s">
        <v>29</v>
      </c>
    </row>
    <row r="14" spans="2:35" ht="17" thickBot="1" x14ac:dyDescent="0.25">
      <c r="B14" s="2"/>
      <c r="C14" s="2"/>
      <c r="D14" s="2"/>
      <c r="E14" s="2"/>
      <c r="F14" s="2"/>
      <c r="G14" s="2"/>
      <c r="H14" s="36" t="s">
        <v>30</v>
      </c>
      <c r="I14" s="37">
        <f>SUM(I7:I13)</f>
        <v>112.95000000000002</v>
      </c>
      <c r="J14" s="38">
        <f>SUM(J7:J13)</f>
        <v>0.99999999999999978</v>
      </c>
      <c r="K14" s="2"/>
      <c r="L14" s="2"/>
      <c r="M14" s="2"/>
      <c r="N14" s="2"/>
      <c r="O14" s="2"/>
      <c r="P14" s="2"/>
      <c r="R14" s="84"/>
      <c r="S14" s="84"/>
      <c r="T14" s="84"/>
      <c r="V14" s="85" t="s">
        <v>31</v>
      </c>
      <c r="W14" s="86"/>
      <c r="X14" s="86"/>
    </row>
    <row r="15" spans="2:35" ht="17" thickBot="1" x14ac:dyDescent="0.25">
      <c r="B15" s="13" t="s">
        <v>32</v>
      </c>
      <c r="C15" s="3" t="s">
        <v>76</v>
      </c>
      <c r="D15" s="13"/>
      <c r="E15" s="2"/>
      <c r="F15" s="2"/>
      <c r="G15" s="2"/>
      <c r="H15" s="2"/>
      <c r="I15" s="2"/>
      <c r="J15" s="2"/>
      <c r="K15" s="2"/>
      <c r="L15" s="2"/>
      <c r="M15" s="2"/>
      <c r="N15" s="2"/>
      <c r="O15" s="2"/>
      <c r="P15" s="2"/>
      <c r="R15" s="84" t="s">
        <v>33</v>
      </c>
      <c r="S15" s="84"/>
      <c r="T15" s="84"/>
      <c r="V15" s="86"/>
      <c r="W15" s="86"/>
      <c r="X15" s="86"/>
      <c r="Y15" s="39">
        <f>Y13/C17</f>
        <v>0.40339285714285722</v>
      </c>
    </row>
    <row r="16" spans="2:35" x14ac:dyDescent="0.2">
      <c r="B16" s="2"/>
      <c r="C16" s="2"/>
      <c r="D16" s="2"/>
      <c r="E16" s="2"/>
      <c r="F16" s="2"/>
      <c r="G16" s="2"/>
      <c r="H16" s="40" t="s">
        <v>34</v>
      </c>
      <c r="I16" s="41"/>
      <c r="J16" s="78">
        <f>F39/F48</f>
        <v>7.7442489851150214</v>
      </c>
      <c r="K16" s="2"/>
      <c r="L16" s="2"/>
      <c r="M16" s="2"/>
      <c r="N16" s="2"/>
      <c r="O16" s="2"/>
      <c r="P16" s="2"/>
      <c r="R16" s="84"/>
      <c r="S16" s="84"/>
      <c r="T16" s="84"/>
      <c r="V16" s="85" t="s">
        <v>35</v>
      </c>
      <c r="W16" s="86"/>
      <c r="X16" s="86"/>
    </row>
    <row r="17" spans="1:25" ht="17" thickBot="1" x14ac:dyDescent="0.25">
      <c r="B17" s="13" t="s">
        <v>36</v>
      </c>
      <c r="C17" s="14">
        <v>280</v>
      </c>
      <c r="D17" s="13" t="s">
        <v>37</v>
      </c>
      <c r="E17" s="2"/>
      <c r="F17" s="2"/>
      <c r="G17" s="2"/>
      <c r="H17" s="42" t="s">
        <v>38</v>
      </c>
      <c r="I17" s="43"/>
      <c r="J17" s="79">
        <f>G38/G47</f>
        <v>5.36</v>
      </c>
      <c r="K17" s="2"/>
      <c r="L17" s="2"/>
      <c r="M17" s="2"/>
      <c r="N17" s="2"/>
      <c r="O17" s="2"/>
      <c r="P17" s="2"/>
      <c r="R17" s="84" t="s">
        <v>39</v>
      </c>
      <c r="S17" s="84"/>
      <c r="T17" s="84"/>
      <c r="V17" s="86"/>
      <c r="W17" s="86"/>
      <c r="X17" s="86"/>
      <c r="Y17" s="39">
        <f>Y13/C19</f>
        <v>0.34227272727272734</v>
      </c>
    </row>
    <row r="18" spans="1:25" ht="17" thickBot="1" x14ac:dyDescent="0.25">
      <c r="B18" s="13" t="s">
        <v>36</v>
      </c>
      <c r="C18" s="14">
        <v>50</v>
      </c>
      <c r="D18" s="13" t="s">
        <v>40</v>
      </c>
      <c r="E18" s="2"/>
      <c r="F18" s="2"/>
      <c r="G18" s="2"/>
      <c r="H18" s="2"/>
      <c r="I18" s="2"/>
      <c r="J18" s="2"/>
      <c r="K18" s="2"/>
      <c r="L18" s="2"/>
      <c r="M18" s="2"/>
      <c r="N18" s="2"/>
      <c r="O18" s="2"/>
      <c r="P18" s="2"/>
      <c r="R18" s="84"/>
      <c r="S18" s="84"/>
      <c r="T18" s="84"/>
    </row>
    <row r="19" spans="1:25" ht="17" thickBot="1" x14ac:dyDescent="0.25">
      <c r="B19" s="13" t="s">
        <v>27</v>
      </c>
      <c r="C19" s="14">
        <f>SUM(C17:C18)</f>
        <v>330</v>
      </c>
      <c r="D19" s="2"/>
      <c r="E19" s="2"/>
      <c r="F19" s="2"/>
      <c r="G19" s="2"/>
      <c r="H19" s="44" t="s">
        <v>41</v>
      </c>
      <c r="I19" s="75">
        <f>(G38+G47)-F32-F41</f>
        <v>1.59</v>
      </c>
      <c r="J19" s="45">
        <f>I19/I14</f>
        <v>1.4077025232403718E-2</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42</v>
      </c>
      <c r="C21" s="14">
        <v>30</v>
      </c>
      <c r="D21" s="13" t="s">
        <v>37</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43</v>
      </c>
      <c r="C23" s="14">
        <v>3513</v>
      </c>
      <c r="D23" s="13" t="s">
        <v>44</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81" t="s">
        <v>0</v>
      </c>
      <c r="C28" s="81"/>
      <c r="D28" s="81"/>
      <c r="E28" s="81"/>
      <c r="F28" s="81"/>
      <c r="G28" s="81"/>
      <c r="H28" s="81"/>
      <c r="I28" s="47"/>
    </row>
    <row r="29" spans="1:25" x14ac:dyDescent="0.2">
      <c r="B29" s="2"/>
      <c r="C29" s="13"/>
      <c r="D29" s="13"/>
      <c r="E29" s="13"/>
      <c r="F29" s="13"/>
      <c r="G29" s="13"/>
      <c r="H29" s="13"/>
      <c r="I29" s="47"/>
    </row>
    <row r="30" spans="1:25" x14ac:dyDescent="0.2">
      <c r="B30" s="13"/>
      <c r="C30" s="48" t="s">
        <v>45</v>
      </c>
      <c r="D30" s="48" t="s">
        <v>46</v>
      </c>
      <c r="E30" s="48" t="s">
        <v>47</v>
      </c>
      <c r="F30" s="48" t="s">
        <v>48</v>
      </c>
      <c r="G30" s="48"/>
      <c r="H30" s="48" t="s">
        <v>4</v>
      </c>
      <c r="I30" s="47"/>
    </row>
    <row r="31" spans="1:25" x14ac:dyDescent="0.2">
      <c r="B31" s="49"/>
      <c r="C31" s="49"/>
      <c r="D31" s="49"/>
      <c r="E31" s="50">
        <v>1</v>
      </c>
      <c r="F31" s="49"/>
      <c r="G31" s="50" t="s">
        <v>3</v>
      </c>
      <c r="H31" s="49"/>
      <c r="I31" s="47"/>
    </row>
    <row r="32" spans="1:25" ht="16" customHeight="1" x14ac:dyDescent="0.2">
      <c r="A32" s="51"/>
      <c r="B32" s="49" t="s">
        <v>49</v>
      </c>
      <c r="C32" s="50" t="s">
        <v>71</v>
      </c>
      <c r="D32" s="50" t="s">
        <v>50</v>
      </c>
      <c r="E32" s="52">
        <v>0</v>
      </c>
      <c r="F32" s="53">
        <v>0</v>
      </c>
      <c r="G32" s="49"/>
      <c r="H32" s="54">
        <f t="shared" ref="H32:H37" si="1">F32/$F$59</f>
        <v>0</v>
      </c>
      <c r="I32" s="55"/>
    </row>
    <row r="33" spans="1:9" ht="16" customHeight="1" x14ac:dyDescent="0.2">
      <c r="A33" s="51"/>
      <c r="B33" s="49" t="s">
        <v>51</v>
      </c>
      <c r="C33" s="50" t="s">
        <v>71</v>
      </c>
      <c r="D33" s="50" t="s">
        <v>50</v>
      </c>
      <c r="E33" s="52">
        <v>0</v>
      </c>
      <c r="F33" s="53">
        <f t="shared" ref="F33:F36" si="2">E33*$E$31</f>
        <v>0</v>
      </c>
      <c r="G33" s="49"/>
      <c r="H33" s="54">
        <f t="shared" si="1"/>
        <v>0</v>
      </c>
      <c r="I33" s="55"/>
    </row>
    <row r="34" spans="1:9" ht="16" customHeight="1" x14ac:dyDescent="0.2">
      <c r="A34" s="51"/>
      <c r="B34" s="49" t="s">
        <v>52</v>
      </c>
      <c r="C34" s="50" t="s">
        <v>71</v>
      </c>
      <c r="D34" s="50" t="s">
        <v>50</v>
      </c>
      <c r="E34" s="52">
        <v>0.04</v>
      </c>
      <c r="F34" s="53">
        <f t="shared" si="2"/>
        <v>0.04</v>
      </c>
      <c r="G34" s="49"/>
      <c r="H34" s="54">
        <f t="shared" si="1"/>
        <v>3.5413899955732628E-4</v>
      </c>
      <c r="I34" s="55"/>
    </row>
    <row r="35" spans="1:9" ht="16" customHeight="1" x14ac:dyDescent="0.2">
      <c r="A35" s="51"/>
      <c r="B35" s="49" t="s">
        <v>53</v>
      </c>
      <c r="C35" s="50" t="s">
        <v>50</v>
      </c>
      <c r="D35" s="50" t="s">
        <v>50</v>
      </c>
      <c r="E35" s="52">
        <v>1.3</v>
      </c>
      <c r="F35" s="53">
        <f t="shared" si="2"/>
        <v>1.3</v>
      </c>
      <c r="G35" s="49"/>
      <c r="H35" s="54">
        <f t="shared" si="1"/>
        <v>1.1509517485613104E-2</v>
      </c>
      <c r="I35" s="55"/>
    </row>
    <row r="36" spans="1:9" ht="16" customHeight="1" x14ac:dyDescent="0.2">
      <c r="A36" s="51"/>
      <c r="B36" s="49" t="s">
        <v>54</v>
      </c>
      <c r="C36" s="50" t="s">
        <v>71</v>
      </c>
      <c r="D36" s="50" t="s">
        <v>50</v>
      </c>
      <c r="E36" s="52">
        <v>47.77</v>
      </c>
      <c r="F36" s="53">
        <f t="shared" si="2"/>
        <v>47.77</v>
      </c>
      <c r="G36" s="49"/>
      <c r="H36" s="54">
        <f t="shared" si="1"/>
        <v>0.42293050022133694</v>
      </c>
      <c r="I36" s="55"/>
    </row>
    <row r="37" spans="1:9" ht="16" customHeight="1" x14ac:dyDescent="0.2">
      <c r="A37" s="51"/>
      <c r="B37" s="49" t="s">
        <v>55</v>
      </c>
      <c r="C37" s="50"/>
      <c r="D37" s="50"/>
      <c r="E37" s="52">
        <v>8.1300000000000008</v>
      </c>
      <c r="F37" s="53">
        <v>8.1199999999999992</v>
      </c>
      <c r="G37" s="49"/>
      <c r="H37" s="54">
        <f t="shared" si="1"/>
        <v>7.1890216910137222E-2</v>
      </c>
      <c r="I37" s="55"/>
    </row>
    <row r="38" spans="1:9" ht="16" customHeight="1" x14ac:dyDescent="0.2">
      <c r="A38" s="51"/>
      <c r="B38" s="56" t="s">
        <v>56</v>
      </c>
      <c r="C38" s="57"/>
      <c r="D38" s="56"/>
      <c r="E38" s="58"/>
      <c r="F38" s="58"/>
      <c r="G38" s="58">
        <f>SUM(F32:F35)</f>
        <v>1.34</v>
      </c>
      <c r="H38" s="54"/>
      <c r="I38" s="47"/>
    </row>
    <row r="39" spans="1:9" ht="16" customHeight="1" x14ac:dyDescent="0.2">
      <c r="A39" s="51"/>
      <c r="B39" s="59" t="s">
        <v>57</v>
      </c>
      <c r="C39" s="59"/>
      <c r="D39" s="59"/>
      <c r="E39" s="60"/>
      <c r="F39" s="60">
        <f>SUM(F32:F37)</f>
        <v>57.230000000000004</v>
      </c>
      <c r="G39" s="49"/>
      <c r="H39" s="54"/>
      <c r="I39" s="47"/>
    </row>
    <row r="40" spans="1:9" ht="16" customHeight="1" x14ac:dyDescent="0.2">
      <c r="A40" s="51"/>
      <c r="B40" s="49"/>
      <c r="C40" s="49"/>
      <c r="D40" s="49"/>
      <c r="E40" s="61"/>
      <c r="F40" s="61"/>
      <c r="G40" s="49"/>
      <c r="H40" s="54"/>
      <c r="I40" s="47"/>
    </row>
    <row r="41" spans="1:9" ht="17" customHeight="1" x14ac:dyDescent="0.2">
      <c r="A41" s="51"/>
      <c r="B41" s="49" t="s">
        <v>58</v>
      </c>
      <c r="C41" s="50" t="s">
        <v>50</v>
      </c>
      <c r="D41" s="50" t="s">
        <v>50</v>
      </c>
      <c r="E41" s="52">
        <v>0</v>
      </c>
      <c r="F41" s="53">
        <f>E41*$E$31</f>
        <v>0</v>
      </c>
      <c r="G41" s="49"/>
      <c r="H41" s="54">
        <f t="shared" ref="H41:H46" si="3">F41/$F$59</f>
        <v>0</v>
      </c>
      <c r="I41" s="55"/>
    </row>
    <row r="42" spans="1:9" ht="17" customHeight="1" x14ac:dyDescent="0.2">
      <c r="A42" s="51"/>
      <c r="B42" s="49" t="s">
        <v>59</v>
      </c>
      <c r="C42" s="50" t="s">
        <v>50</v>
      </c>
      <c r="D42" s="50" t="s">
        <v>50</v>
      </c>
      <c r="E42" s="52">
        <v>0.01</v>
      </c>
      <c r="F42" s="53">
        <f t="shared" ref="F42:F46" si="4">E42*$E$31</f>
        <v>0.01</v>
      </c>
      <c r="G42" s="49"/>
      <c r="H42" s="54">
        <f t="shared" si="3"/>
        <v>8.8534749889331569E-5</v>
      </c>
      <c r="I42" s="55"/>
    </row>
    <row r="43" spans="1:9" ht="16" customHeight="1" x14ac:dyDescent="0.2">
      <c r="A43" s="51"/>
      <c r="B43" s="49" t="s">
        <v>60</v>
      </c>
      <c r="C43" s="50" t="s">
        <v>50</v>
      </c>
      <c r="D43" s="50" t="s">
        <v>50</v>
      </c>
      <c r="E43" s="52">
        <v>0.24</v>
      </c>
      <c r="F43" s="53">
        <f t="shared" si="4"/>
        <v>0.24</v>
      </c>
      <c r="G43" s="49"/>
      <c r="H43" s="54">
        <f t="shared" si="3"/>
        <v>2.1248339973439574E-3</v>
      </c>
      <c r="I43" s="55"/>
    </row>
    <row r="44" spans="1:9" ht="16" customHeight="1" x14ac:dyDescent="0.2">
      <c r="A44" s="51"/>
      <c r="B44" s="49" t="s">
        <v>61</v>
      </c>
      <c r="C44" s="50" t="s">
        <v>50</v>
      </c>
      <c r="D44" s="50" t="s">
        <v>50</v>
      </c>
      <c r="E44" s="52">
        <v>0</v>
      </c>
      <c r="F44" s="53">
        <f t="shared" si="4"/>
        <v>0</v>
      </c>
      <c r="G44" s="49"/>
      <c r="H44" s="54">
        <f t="shared" si="3"/>
        <v>0</v>
      </c>
      <c r="I44" s="55"/>
    </row>
    <row r="45" spans="1:9" x14ac:dyDescent="0.2">
      <c r="B45" s="49" t="s">
        <v>62</v>
      </c>
      <c r="C45" s="50" t="s">
        <v>50</v>
      </c>
      <c r="D45" s="50" t="s">
        <v>50</v>
      </c>
      <c r="E45" s="52">
        <v>6.34</v>
      </c>
      <c r="F45" s="53">
        <f t="shared" si="4"/>
        <v>6.34</v>
      </c>
      <c r="G45" s="49"/>
      <c r="H45" s="54">
        <f t="shared" si="3"/>
        <v>5.6131031429836213E-2</v>
      </c>
      <c r="I45" s="55"/>
    </row>
    <row r="46" spans="1:9" x14ac:dyDescent="0.2">
      <c r="B46" s="49" t="s">
        <v>63</v>
      </c>
      <c r="C46" s="50"/>
      <c r="D46" s="50"/>
      <c r="E46" s="52">
        <v>0.8</v>
      </c>
      <c r="F46" s="53">
        <f t="shared" si="4"/>
        <v>0.8</v>
      </c>
      <c r="G46" s="49"/>
      <c r="H46" s="54">
        <f t="shared" si="3"/>
        <v>7.0827799911465259E-3</v>
      </c>
      <c r="I46" s="55"/>
    </row>
    <row r="47" spans="1:9" x14ac:dyDescent="0.2">
      <c r="B47" s="56" t="s">
        <v>64</v>
      </c>
      <c r="C47" s="57"/>
      <c r="D47" s="62"/>
      <c r="E47" s="58"/>
      <c r="F47" s="58"/>
      <c r="G47" s="58">
        <f>SUM(F41:F44)</f>
        <v>0.25</v>
      </c>
      <c r="H47" s="54"/>
      <c r="I47" s="47"/>
    </row>
    <row r="48" spans="1:9" x14ac:dyDescent="0.2">
      <c r="B48" s="59" t="s">
        <v>65</v>
      </c>
      <c r="C48" s="59"/>
      <c r="D48" s="59"/>
      <c r="E48" s="60"/>
      <c r="F48" s="60">
        <f>SUM(F41:F46)</f>
        <v>7.39</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66</v>
      </c>
      <c r="C51" s="50" t="s">
        <v>50</v>
      </c>
      <c r="D51" s="50" t="s">
        <v>50</v>
      </c>
      <c r="E51" s="52">
        <v>44.45</v>
      </c>
      <c r="F51" s="53">
        <v>44.45</v>
      </c>
      <c r="G51" s="49"/>
      <c r="H51" s="54">
        <f>F51/$F$59</f>
        <v>0.39353696325807885</v>
      </c>
      <c r="I51" s="55"/>
    </row>
    <row r="52" spans="1:9" ht="16" customHeight="1" x14ac:dyDescent="0.2">
      <c r="A52" s="51"/>
      <c r="B52" s="49"/>
      <c r="C52" s="49"/>
      <c r="D52" s="49"/>
      <c r="E52" s="61"/>
      <c r="F52" s="61"/>
      <c r="G52" s="49"/>
      <c r="H52" s="54"/>
      <c r="I52" s="47"/>
    </row>
    <row r="53" spans="1:9" x14ac:dyDescent="0.2">
      <c r="B53" s="49" t="s">
        <v>9</v>
      </c>
      <c r="C53" s="64" t="s">
        <v>50</v>
      </c>
      <c r="D53" s="64" t="s">
        <v>50</v>
      </c>
      <c r="E53" s="52">
        <v>3.23</v>
      </c>
      <c r="F53" s="53">
        <f>E53*E31</f>
        <v>3.23</v>
      </c>
      <c r="G53" s="49"/>
      <c r="H53" s="54">
        <f>F53/$F$59</f>
        <v>2.8596724214254098E-2</v>
      </c>
      <c r="I53" s="55"/>
    </row>
    <row r="54" spans="1:9" x14ac:dyDescent="0.2">
      <c r="B54" s="49"/>
      <c r="C54" s="49"/>
      <c r="D54" s="49"/>
      <c r="E54" s="61"/>
      <c r="F54" s="61"/>
      <c r="G54" s="49"/>
      <c r="H54" s="54"/>
      <c r="I54" s="47"/>
    </row>
    <row r="55" spans="1:9" x14ac:dyDescent="0.2">
      <c r="B55" s="49" t="s">
        <v>67</v>
      </c>
      <c r="C55" s="64" t="s">
        <v>50</v>
      </c>
      <c r="D55" s="64" t="s">
        <v>50</v>
      </c>
      <c r="E55" s="52">
        <v>0.36</v>
      </c>
      <c r="F55" s="53">
        <v>0.36</v>
      </c>
      <c r="G55" s="49"/>
      <c r="H55" s="54">
        <f>F55/$F$59</f>
        <v>3.1872509960159364E-3</v>
      </c>
      <c r="I55" s="55"/>
    </row>
    <row r="56" spans="1:9" x14ac:dyDescent="0.2">
      <c r="B56" s="49"/>
      <c r="C56" s="49"/>
      <c r="D56" s="49"/>
      <c r="E56" s="61"/>
      <c r="F56" s="61"/>
      <c r="G56" s="49"/>
      <c r="H56" s="54"/>
      <c r="I56" s="47"/>
    </row>
    <row r="57" spans="1:9" x14ac:dyDescent="0.2">
      <c r="B57" s="49" t="s">
        <v>11</v>
      </c>
      <c r="C57" s="64" t="s">
        <v>50</v>
      </c>
      <c r="D57" s="64" t="s">
        <v>50</v>
      </c>
      <c r="E57" s="52">
        <v>0.28999999999999998</v>
      </c>
      <c r="F57" s="53">
        <f>E57*E31</f>
        <v>0.28999999999999998</v>
      </c>
      <c r="G57" s="49"/>
      <c r="H57" s="54">
        <f>F57/$F$59</f>
        <v>2.5675077467906156E-3</v>
      </c>
      <c r="I57" s="55"/>
    </row>
    <row r="59" spans="1:9" x14ac:dyDescent="0.2">
      <c r="D59" s="65" t="s">
        <v>27</v>
      </c>
      <c r="E59" s="66"/>
      <c r="F59" s="66">
        <f>SUM(F32:F58)-F39-F48</f>
        <v>112.94999999999999</v>
      </c>
      <c r="G59" s="49"/>
      <c r="H59" s="54">
        <f>SUM(H32:H58)</f>
        <v>1</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20346-3CC8-4BAC-946E-40DF629FF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http://purl.org/dc/dcmitype/"/>
    <ds:schemaRef ds:uri="http://schemas.microsoft.com/office/2006/documentManagement/types"/>
    <ds:schemaRef ds:uri="http://schemas.microsoft.com/office/infopath/2007/PartnerControls"/>
    <ds:schemaRef ds:uri="288486f9-a0c4-4f1e-b03c-0f534a47a511"/>
    <ds:schemaRef ds:uri="a1a10eef-9c42-4a44-8ef1-8d0198e5cb1a"/>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SUMMARY (EXC FLIGHTS)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2023-12-05T06:42:34Z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