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defaultThemeVersion="166925"/>
  <mc:AlternateContent xmlns:mc="http://schemas.openxmlformats.org/markup-compatibility/2006">
    <mc:Choice Requires="x15">
      <x15ac:absPath xmlns:x15ac="http://schemas.microsoft.com/office/spreadsheetml/2010/11/ac" url="/Users/nicoleevents/Library/CloudStorage/Box-Box/80210 - Clarivate - SKO - Various Locations - 05.02.2024/02. AMS SKO - Atlanta Hilton specific documents (incl. contracts)/SHARED EXTERNALLY_Hilton Atlanta/"/>
    </mc:Choice>
  </mc:AlternateContent>
  <xr:revisionPtr revIDLastSave="2" documentId="8_{042344E5-C5B7-9D4F-B097-BF1F2D092EA7}" xr6:coauthVersionLast="47" xr6:coauthVersionMax="47" xr10:uidLastSave="{B9E6515F-BF27-48D3-8F85-562B7493F0E4}"/>
  <bookViews>
    <workbookView xWindow="1180" yWindow="1500" windowWidth="27240" windowHeight="15940" xr2:uid="{E08E3B69-3E60-8A4B-BF77-E1D9EED2C14E}"/>
  </bookViews>
  <sheets>
    <sheet name="Atlanta Meals (revise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1" i="1" l="1"/>
  <c r="R67" i="1"/>
  <c r="R68" i="1" s="1"/>
  <c r="P66" i="1"/>
  <c r="P65" i="1"/>
  <c r="P64" i="1"/>
  <c r="P63" i="1"/>
  <c r="P62" i="1"/>
  <c r="P61" i="1"/>
  <c r="P60" i="1"/>
  <c r="P59" i="1"/>
  <c r="P58" i="1"/>
  <c r="P57" i="1"/>
  <c r="P56" i="1"/>
  <c r="P55" i="1"/>
  <c r="P54" i="1"/>
  <c r="P53" i="1"/>
  <c r="P52" i="1"/>
  <c r="P51" i="1"/>
  <c r="P50" i="1"/>
  <c r="P49" i="1"/>
  <c r="P48" i="1"/>
  <c r="P45" i="1"/>
  <c r="S46" i="1" s="1"/>
  <c r="P44" i="1"/>
  <c r="K43" i="1"/>
  <c r="P43" i="1" s="1"/>
  <c r="P42" i="1"/>
  <c r="P41" i="1"/>
  <c r="P40" i="1"/>
  <c r="P39" i="1"/>
  <c r="P38" i="1"/>
  <c r="P37" i="1"/>
  <c r="P36" i="1"/>
  <c r="S36" i="1" s="1"/>
  <c r="P34" i="1"/>
  <c r="S34" i="1" s="1"/>
  <c r="P33" i="1"/>
  <c r="S33" i="1" s="1"/>
  <c r="P32" i="1"/>
  <c r="S32" i="1" s="1"/>
  <c r="P31" i="1"/>
  <c r="P30" i="1"/>
  <c r="P29" i="1"/>
  <c r="P27" i="1"/>
  <c r="S27" i="1" s="1"/>
  <c r="P26" i="1"/>
  <c r="P25" i="1"/>
  <c r="K24" i="1"/>
  <c r="P24" i="1" s="1"/>
  <c r="S24" i="1" s="1"/>
  <c r="K23" i="1"/>
  <c r="P23" i="1" s="1"/>
  <c r="S23" i="1" s="1"/>
  <c r="K22" i="1"/>
  <c r="P22" i="1" s="1"/>
  <c r="P21" i="1"/>
  <c r="P20" i="1"/>
  <c r="P19" i="1"/>
  <c r="P18" i="1"/>
  <c r="P17" i="1"/>
  <c r="P16" i="1"/>
  <c r="P15" i="1"/>
  <c r="P14" i="1"/>
  <c r="S14" i="1" s="1"/>
  <c r="P13" i="1"/>
  <c r="P12" i="1"/>
  <c r="S12" i="1" s="1"/>
  <c r="P11" i="1"/>
  <c r="S11" i="1" s="1"/>
  <c r="P10" i="1"/>
  <c r="P9" i="1"/>
  <c r="S9" i="1" s="1"/>
  <c r="P8" i="1"/>
  <c r="P7" i="1"/>
  <c r="P6" i="1"/>
  <c r="P5" i="1"/>
  <c r="P4" i="1"/>
  <c r="S4" i="1" s="1"/>
  <c r="S17" i="1" l="1"/>
  <c r="S39" i="1"/>
  <c r="S22" i="1"/>
  <c r="S67" i="1" s="1"/>
  <c r="P71" i="1"/>
  <c r="R69" i="1"/>
  <c r="P67" i="1"/>
  <c r="P68" i="1" l="1"/>
  <c r="P69" i="1"/>
  <c r="R70" i="1"/>
  <c r="R72" i="1" s="1"/>
  <c r="P70" i="1" l="1"/>
  <c r="P72" i="1" s="1"/>
</calcChain>
</file>

<file path=xl/sharedStrings.xml><?xml version="1.0" encoding="utf-8"?>
<sst xmlns="http://schemas.openxmlformats.org/spreadsheetml/2006/main" count="281" uniqueCount="159">
  <si>
    <t>Menu Planning:  ATLANTA</t>
  </si>
  <si>
    <t>Day</t>
  </si>
  <si>
    <t>Date</t>
  </si>
  <si>
    <t>Meal</t>
  </si>
  <si>
    <t>Team</t>
  </si>
  <si>
    <t>F&amp;B</t>
  </si>
  <si>
    <t>Time</t>
  </si>
  <si>
    <t>Location</t>
  </si>
  <si>
    <t>Menu</t>
  </si>
  <si>
    <t>No#</t>
  </si>
  <si>
    <t>Dietary Req.</t>
  </si>
  <si>
    <t>Notes</t>
  </si>
  <si>
    <t>Item cost</t>
  </si>
  <si>
    <t>Total $</t>
  </si>
  <si>
    <t>OLD - Total $</t>
  </si>
  <si>
    <t>Difference</t>
  </si>
  <si>
    <t>Day 1</t>
  </si>
  <si>
    <t>Mon</t>
  </si>
  <si>
    <t>Breakfast</t>
  </si>
  <si>
    <t>Managers and extra's</t>
  </si>
  <si>
    <t xml:space="preserve">Food </t>
  </si>
  <si>
    <t>Salon West (TBC)</t>
  </si>
  <si>
    <r>
      <t xml:space="preserve">Experience - </t>
    </r>
    <r>
      <rPr>
        <i/>
        <sz val="12"/>
        <color rgb="FF000000"/>
        <rFont val="Calibri"/>
        <family val="2"/>
        <scheme val="minor"/>
      </rPr>
      <t>Catch Up Monday's</t>
    </r>
    <r>
      <rPr>
        <sz val="12"/>
        <color rgb="FF000000"/>
        <rFont val="Calibri"/>
        <family val="2"/>
        <scheme val="minor"/>
      </rPr>
      <t xml:space="preserve">
(T&amp;C is inclded in experience)</t>
    </r>
  </si>
  <si>
    <t>Please ensure there is a 'hot' plant based option on this menu</t>
  </si>
  <si>
    <t>Beverages</t>
  </si>
  <si>
    <t>Included: Juices: orange, grapefruit, apple | freshly brewed Royal Cup 100% Arabica/Sumatran coffee, decaffeinated, Tealeaves tea. And Tap H20</t>
  </si>
  <si>
    <t xml:space="preserve">ensure there are alternate milks </t>
  </si>
  <si>
    <t>T&amp;C is inlcuded in 'experience'</t>
  </si>
  <si>
    <t>Crew</t>
  </si>
  <si>
    <t>Grand Ballroom</t>
  </si>
  <si>
    <t>Hand Held - Pimento Wrap</t>
  </si>
  <si>
    <t>Please ensure there is 2 x plant based option</t>
  </si>
  <si>
    <t>Whole fresh fruit</t>
  </si>
  <si>
    <t>Juice and Tap H2O</t>
  </si>
  <si>
    <t>1 gallon of OJ</t>
  </si>
  <si>
    <t>Morning Tea</t>
  </si>
  <si>
    <t>Managers</t>
  </si>
  <si>
    <t>208 = 40 (A&amp;G)
209 = 30 (IP)
205 = 11 (LS&amp;H -1st line)
206 = 9 (LS&amp;H)</t>
  </si>
  <si>
    <r>
      <rPr>
        <sz val="12"/>
        <color rgb="FF000000"/>
        <rFont val="Calibri"/>
        <family val="2"/>
      </rPr>
      <t xml:space="preserve">Amusing - </t>
    </r>
    <r>
      <rPr>
        <i/>
        <sz val="12"/>
        <color rgb="FF000000"/>
        <rFont val="Calibri"/>
        <family val="2"/>
      </rPr>
      <t xml:space="preserve">DIY Trail Mix </t>
    </r>
  </si>
  <si>
    <r>
      <t xml:space="preserve">Included: House/tap Water, Freshly brewed Royal Cup 100% Arabica/Sumatran coffee, decaffeinated, Tealeaves tea.  </t>
    </r>
    <r>
      <rPr>
        <i/>
        <sz val="12"/>
        <color rgb="FF000000"/>
        <rFont val="Calibri"/>
        <family val="2"/>
        <scheme val="minor"/>
      </rPr>
      <t>Need to add: Assorted soft drinks</t>
    </r>
  </si>
  <si>
    <t>ensure there are alternate milks</t>
  </si>
  <si>
    <t>F&amp;B to be served outside the meeting rooms</t>
  </si>
  <si>
    <t>Assorted soft drinks</t>
  </si>
  <si>
    <t>On consumption assume 50-ish</t>
  </si>
  <si>
    <t>Lunch</t>
  </si>
  <si>
    <t>All SKO</t>
  </si>
  <si>
    <t>13:00 - 14:30</t>
  </si>
  <si>
    <t>Salon East and Pre-function area</t>
  </si>
  <si>
    <r>
      <rPr>
        <b/>
        <sz val="12"/>
        <color rgb="FF000000"/>
        <rFont val="Calibri"/>
        <family val="2"/>
        <scheme val="minor"/>
      </rPr>
      <t>Simple Lunch Buffet</t>
    </r>
    <r>
      <rPr>
        <sz val="12"/>
        <color rgb="FF000000"/>
        <rFont val="Calibri"/>
        <family val="2"/>
        <scheme val="minor"/>
      </rPr>
      <t xml:space="preserve">
BISTRO SALAD BAR (Mixed Greens, Bacon, Chopped Egg, Tomatoes, Cucumber, Fried Cheese, Red Beets, Croutons, Buttermilk Ranch &amp; Balsamic Dressing)
ROASTED BROCCOLI SALAD
ROASTED SWAI FILET (Tomato caramelized onions and peppers)
 YOGURT MARINATED CHICKEN BREAST (Oregano, lemon jus)
ROSEMARY SCENTED MASHED POTATOES
CHARRED BRUSSEL SPROUTS (with Maple Reduction)
CHEF’S CHOICE OF DESSERT</t>
    </r>
  </si>
  <si>
    <t>Please ensure there are options for all our dietary requirements</t>
  </si>
  <si>
    <t xml:space="preserve">BH - Will update once dietary restrictions released. </t>
  </si>
  <si>
    <t>Included: Freshly brewed Royal Cup 100% Arabica/Sumatran coffee, decaffeinated, Tealeaves tea.  And Tap H2O</t>
  </si>
  <si>
    <t>Assorted Soft Drinks</t>
  </si>
  <si>
    <t>On concumption assume 350-ish</t>
  </si>
  <si>
    <t>???</t>
  </si>
  <si>
    <t>Please ask the Chef to recommend somehting - needs to be quick. (need 2 x plant based)</t>
  </si>
  <si>
    <t>Assorted soft drinks and Tap H20</t>
  </si>
  <si>
    <t>Afternoon Tea</t>
  </si>
  <si>
    <t xml:space="preserve">Assorted Petit Fours and Macaroons(67) dozen </t>
  </si>
  <si>
    <t>67 dozen (1.5 portions pp)</t>
  </si>
  <si>
    <t>Fresh Lemonade</t>
  </si>
  <si>
    <t>25 Gallons</t>
  </si>
  <si>
    <t>Sparkling raspberry - Lime water</t>
  </si>
  <si>
    <t xml:space="preserve">Freshly Brewed Regular Coffee(16 gallons) Decaffeinated Coffee(6 gallons) and Hot Tea (2 gallons)  </t>
  </si>
  <si>
    <t>Assume T&amp;C for 50% of delegates 1.5 cups pp for DAVID to add</t>
  </si>
  <si>
    <t>Pre-Dinner</t>
  </si>
  <si>
    <t>19:00 - 19:30</t>
  </si>
  <si>
    <t>Pre-function area</t>
  </si>
  <si>
    <t>No food</t>
  </si>
  <si>
    <t>Not needed</t>
  </si>
  <si>
    <r>
      <rPr>
        <b/>
        <sz val="12"/>
        <color theme="1"/>
        <rFont val="Calibri"/>
        <family val="2"/>
        <scheme val="minor"/>
      </rPr>
      <t>Blue Bar Package (1/2hour)</t>
    </r>
    <r>
      <rPr>
        <sz val="12"/>
        <color theme="1"/>
        <rFont val="Calibri"/>
        <family val="2"/>
        <scheme val="minor"/>
      </rPr>
      <t xml:space="preserve">
SPIRITS: Smirnoff Vodka, New Amsterdam Gin, Myer’s Platinum Rum, Jose Cuervo Traditional Plata Tequila, Jim Beam Bourbon, Canadian Club Whiskey, J&amp;B Scotch
BEER: Budweiser, Bud Light, Miller Lite, Corona Extra, Heineken
WINE: Wycliff Brut- Sparkling /  Proverb - Chardonnay / Proverb – Cabernet Sauvignon</t>
    </r>
  </si>
  <si>
    <t>Dinner (Casual)</t>
  </si>
  <si>
    <r>
      <rPr>
        <b/>
        <sz val="12"/>
        <color theme="1"/>
        <rFont val="Calibri"/>
        <family val="2"/>
        <scheme val="minor"/>
      </rPr>
      <t>Simple Buffet Dinner (Southern)</t>
    </r>
    <r>
      <rPr>
        <sz val="12"/>
        <color theme="1"/>
        <rFont val="Calibri"/>
        <family val="2"/>
        <scheme val="minor"/>
      </rPr>
      <t xml:space="preserve">
Mixed Greens, Cherry Tomatoes, Toasted Pecans, Fennel Croutons, Vidalia Onions, Radishes, Cucumber,  Ranch Dressing
POTATO SALAD
DEEP SOUTH COLESLAW
BUTTERMILK FRIED CHICKEN QUARTERS
18HR SMOKED SOUTHERN STYLE RIBS (Bourbon Barbecue Sauce)
CONFIT SWEET POTATO MASH
GREEN BEANS (Caramelized Vidalia Onions)
CORN BREAD
WARM PEACH COBBLER</t>
    </r>
  </si>
  <si>
    <t>Casual Dinner</t>
  </si>
  <si>
    <t>19:30 - 23:00</t>
  </si>
  <si>
    <t>Blue Bar Package (3.5hours (4hours in total)</t>
  </si>
  <si>
    <t>On consumption after this time</t>
  </si>
  <si>
    <t>ND: how many Bar's do we have?</t>
  </si>
  <si>
    <t>The Production room</t>
  </si>
  <si>
    <t>TBC</t>
  </si>
  <si>
    <t>Please ask chef for a Hot food option (1 x meat &amp; 1 x plant based)</t>
  </si>
  <si>
    <t>Day 2</t>
  </si>
  <si>
    <t>Tue</t>
  </si>
  <si>
    <t>07:45 - 09:00</t>
  </si>
  <si>
    <t>Salon West and Pre-function area</t>
  </si>
  <si>
    <t>Business Casual - Tuesday’s
SCRAMBLED EGGS
BUTTERMILK PANCAKES (Maple Syrup, Blueberries, Mascarpone)
HASH BROWNS
APPLEWOOD SMOKED BACON
Buffet also includes: seasonal fresh fruit/Low-fat and gluten-free assorted breakfast bakeries | jams, butter &amp; cream cheese |peanut butter | assorted breakfast pastries | individual plain &amp; flavored yogurts |assorted individual cereals (including gluten-free) &amp; milks.</t>
  </si>
  <si>
    <t>ND chang bake to Business casual</t>
  </si>
  <si>
    <t>Included: Juices: orange, cranberry, apple | freshly brewed Royal Cup 100% Arabica/Sumatran coffee, decaffeinated, Tealeaves tea</t>
  </si>
  <si>
    <t>Hand Held - Inman Park Croissant</t>
  </si>
  <si>
    <t>Hand Held - Vegan Burrito</t>
  </si>
  <si>
    <t>Juice Apple and Tap H2O</t>
  </si>
  <si>
    <t>1 gallon of Apple</t>
  </si>
  <si>
    <t>Varying times - as per agenda</t>
  </si>
  <si>
    <t>to be set up outside breakout rooms</t>
  </si>
  <si>
    <t xml:space="preserve">Breakfast Pastries-combination of Muffins and Danish </t>
  </si>
  <si>
    <t>Please ensure there are options for all our dietary requirements (in particular GF)</t>
  </si>
  <si>
    <t xml:space="preserve">Freshly Brewed Regular Coffee(36 gallons) Decaffeinated Coffee(10 gallons) and Hot Tea (4 gallons)  </t>
  </si>
  <si>
    <t xml:space="preserve">All SKO </t>
  </si>
  <si>
    <t>Varying times</t>
  </si>
  <si>
    <t>Simple Lunch Buffet
TOSSED GARDEN GREENS (Jicama, Egg, Cucumber, Olives &amp; Carrots, Cilantro Lime Vinaigrette)
CHICKEN TORTILLA SOUP
MEXICAN FIESTA WITH BEEF AL PASTOR AND PORK CARNITAS
WARM TORTILLAS TOPPINGS: (Guacamole, Cotija Cheese, Cilantro, Shredded Lettuce, Sour Cream, Pickled Red Onion, Pico de Gallo &amp; Jalapeño Peppers)
CHARRED CORN (Poblano Pepper, Cilantro &amp; Cotija Cheese)
MEXICAN RICE WITH REFRIED BEANS
CHEF’S CHOICE OF DESSERT
T&amp;C inlcuded</t>
  </si>
  <si>
    <t>Production Office</t>
  </si>
  <si>
    <t>might be in breakouts</t>
  </si>
  <si>
    <t>Assorted Freshly Baked Cookies</t>
  </si>
  <si>
    <t>Need a gluten free and Plant based option</t>
  </si>
  <si>
    <t>Brownies</t>
  </si>
  <si>
    <t xml:space="preserve">Freshly Brewed Regular Coffee(10 gallons) Decaffeinated Coffee(6 gallons) and Hot Tea (2 gallons)  </t>
  </si>
  <si>
    <t xml:space="preserve">Assume a lot less people to have T&amp;C </t>
  </si>
  <si>
    <t>Peachtree Street Punch</t>
  </si>
  <si>
    <t>NIL</t>
  </si>
  <si>
    <t>Prefunction outside Grand Ballroom</t>
  </si>
  <si>
    <r>
      <rPr>
        <b/>
        <sz val="12"/>
        <color theme="1"/>
        <rFont val="Calibri"/>
        <family val="2"/>
        <scheme val="minor"/>
      </rPr>
      <t>Gold Bar Package</t>
    </r>
    <r>
      <rPr>
        <sz val="12"/>
        <color theme="1"/>
        <rFont val="Calibri"/>
        <family val="2"/>
        <scheme val="minor"/>
      </rPr>
      <t xml:space="preserve"> (1/2hour)
SPIRITS: Absolut Vodka, Tanqueray Gin, Bacardi Superior Rum, 1800 Silver Tequila, Bulleit Rye Whiskey, Jack Daniel’s Bourbon, Dewars 12 Yr Scotch
BEER: Blue Moon, Bud Light, Corona Extra, Miller Light, Sam Adams Lager, Stella Artois, Sweetwater 420
WINE: Riondo – Prosecco Spumante DOC /  Columbia Crest Grand Estates - Chardonnay / Columbia Crest Grand Estates – Cabernet Sauvignon</t>
    </r>
  </si>
  <si>
    <t>What are the options for Non-alcoholic?</t>
  </si>
  <si>
    <t>Dinner (Gala)</t>
  </si>
  <si>
    <t>Food - Salad</t>
  </si>
  <si>
    <t xml:space="preserve">Breads and oils for the table
Greek Salad - pinach, Romaine, Feta Cheese, RedOnion, Kalamata Olives, Tomatoes,Herb Vinaigrett
</t>
  </si>
  <si>
    <t>ensure there are gluten free bread options and an oil option rather than butters</t>
  </si>
  <si>
    <t>TBC - Salads to be pre-set / how do we manage dietary requirements</t>
  </si>
  <si>
    <t>Food - Main</t>
  </si>
  <si>
    <t>Split plate of beef and fish
FARO &amp; RAS EL HANOUT CARROTS (VEGAN) Cumin Scented Black Bean Faro “Rice”,Charred Onions, Salsa Verde, Dried Cherry</t>
  </si>
  <si>
    <t>Table service.  Please note people with special dietary requirements.</t>
  </si>
  <si>
    <t>Food - Des</t>
  </si>
  <si>
    <t>Flourless Chocolate Cake</t>
  </si>
  <si>
    <t>Need a plant based option</t>
  </si>
  <si>
    <t>T&amp;C on request by consumption</t>
  </si>
  <si>
    <t>Gold Bar Package (3.5hours (4hours in total)</t>
  </si>
  <si>
    <t>After 11pm on consumption</t>
  </si>
  <si>
    <t>ND: check how are drinks served at the tables.</t>
  </si>
  <si>
    <t>Need a Hot food option (1 x meat &amp; 1 x plant based)</t>
  </si>
  <si>
    <t>Chef to advise</t>
  </si>
  <si>
    <t>Day 3</t>
  </si>
  <si>
    <t>Wed</t>
  </si>
  <si>
    <t>08:00 - 09:00</t>
  </si>
  <si>
    <t>Focused Wednesday's
PEPPERDEW AND ASPARAGUS CHEESE FRITTATA (Romesco Sauce)
O’ BRIEN WEDGE POTATOES
BIRCHER MUESLI (Apple topping, Dried Cherries, Cinnamon)
TURKEY SAUSAGE
Buffet also includes: seasonal fresh fruit/Low-fat and gluten-free assorted breakfast bakeries | jams, butter &amp; cream cheese |peanut butter | assorted breakfast pastries | individual plain &amp; flavored yogurts |assorted individual cereals (including gluten-free) &amp; milks.
T&amp;C included</t>
  </si>
  <si>
    <t>Need to think about hangovers, please keep in mind people are likely to be late for breakfast and might want it 'to go'</t>
  </si>
  <si>
    <t>Assorted Vitamin Water</t>
  </si>
  <si>
    <t>on consumption assume 300</t>
  </si>
  <si>
    <t xml:space="preserve">Swan House Bagel with Smoked Salmon, Chive, Cream Cheese, Bermuda Onions, Cucumber, Arugula and </t>
  </si>
  <si>
    <t>Juice Orange and Tap H2O</t>
  </si>
  <si>
    <t>1 gallon of Orange</t>
  </si>
  <si>
    <t xml:space="preserve">Inman Park Croissant with Country Ham, Brie and Fig Jam </t>
  </si>
  <si>
    <t>Red Bull Energy Drink</t>
  </si>
  <si>
    <t>on consumption assume 200</t>
  </si>
  <si>
    <t>Assorted vitamin water</t>
  </si>
  <si>
    <t>on consumption assume 175</t>
  </si>
  <si>
    <t xml:space="preserve">Freshly Brewed Regular Coffee(40 gallons) Decaffeinated Coffee(6 gallons) and Hot Tea (4 gallons)  </t>
  </si>
  <si>
    <t>Grab and Go box : Mustard Potato Salad, Potato Chips, Brownie, Honey Maple Turkey sandwich, Black Forrest Ham roll, Vegetarian caprese Ciabatta</t>
  </si>
  <si>
    <t>Need the vegetarian option to be plant based</t>
  </si>
  <si>
    <t>Included assorted soft drinks and bottled water</t>
  </si>
  <si>
    <t>Honey Maple Turkey sandwich</t>
  </si>
  <si>
    <t>Individual bags of chips, pretzels / Fruit</t>
  </si>
  <si>
    <t>TOTAL</t>
  </si>
  <si>
    <t>Service 26%</t>
  </si>
  <si>
    <t>Note:</t>
  </si>
  <si>
    <t>The main stage set should have water bottles for the presenters</t>
  </si>
  <si>
    <t xml:space="preserve"> Subtotal </t>
  </si>
  <si>
    <t>There should be jugs or cooler bottles of water inside each of the breakout rooms for delegates</t>
  </si>
  <si>
    <t>Tax 8.9%</t>
  </si>
  <si>
    <t>Liquor Tax 3%</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</si>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</sst>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_([$$-409]* #,##0.00_);_([$$-409]* \(#,##0.00\);_([$$-409]* &quot;-&quot;??_);_(@_)"/>
  </numFmts>
  <fonts count="13">
    <font>
      <sz val="12"/>
      <color theme="1"/>
      <name val="Calibri"/>
      <family val="2"/>
      <scheme val="minor"/>
    </font>
    <font>
      <sz val="12"/>
      <color rgb="FFFF0000"/>
      <name val="Calibri"/>
      <family val="2"/>
      <scheme val="minor"/>
    </font>
    <font>
      <b/>
      <sz val="12"/>
      <color theme="1"/>
      <name val="Calibri"/>
      <family val="2"/>
      <scheme val="minor"/>
    </font>
    <font>
      <sz val="16"/>
      <color rgb="FFFFFFFF"/>
      <name val="Calibri"/>
      <family val="2"/>
      <scheme val="minor"/>
    </font>
    <font>
      <b/>
      <sz val="16"/>
      <color rgb="FFFFFFFF"/>
      <name val="Calibri"/>
      <family val="2"/>
      <scheme val="minor"/>
    </font>
    <font>
      <b/>
      <sz val="14"/>
      <color theme="0"/>
      <name val="Calibri"/>
      <family val="2"/>
      <scheme val="minor"/>
    </font>
    <font>
      <sz val="12"/>
      <color rgb="FF000000"/>
      <name val="Calibri"/>
      <family val="2"/>
      <scheme val="minor"/>
    </font>
    <font>
      <i/>
      <sz val="12"/>
      <color rgb="FF000000"/>
      <name val="Calibri"/>
      <family val="2"/>
      <scheme val="minor"/>
    </font>
    <font>
      <sz val="12"/>
      <color rgb="FF000000"/>
      <name val="Calibri"/>
      <family val="2"/>
    </font>
    <font>
      <i/>
      <sz val="12"/>
      <color rgb="FF000000"/>
      <name val="Calibri"/>
      <family val="2"/>
    </font>
    <font>
      <b/>
      <sz val="12"/>
      <color rgb="FF000000"/>
      <name val="Calibri"/>
      <family val="2"/>
      <scheme val="minor"/>
    </font>
    <font>
      <sz val="12"/>
      <color theme="4"/>
      <name val="Calibri"/>
      <family val="2"/>
      <scheme val="minor"/>
    </font>
    <font>
      <sz val="12"/>
      <name val="Calibri"/>
      <family val="2"/>
      <scheme val="minor"/>
    </font>
  </fonts>
  <fills count="7">
    <fill>
      <patternFill patternType="none"/>
    </fill>
    <fill>
      <patternFill patternType="gray125"/>
    </fill>
    <fill>
      <patternFill patternType="solid">
        <fgColor rgb="FF721750"/>
        <bgColor rgb="FF000000"/>
      </patternFill>
    </fill>
    <fill>
      <patternFill patternType="solid">
        <fgColor theme="1"/>
        <bgColor indexed="64"/>
      </patternFill>
    </fill>
    <fill>
      <patternFill patternType="solid">
        <fgColor theme="0"/>
        <bgColor indexed="64"/>
      </patternFill>
    </fill>
    <fill>
      <patternFill patternType="solid">
        <fgColor rgb="FF0D8384"/>
        <bgColor indexed="64"/>
      </patternFill>
    </fill>
    <fill>
      <patternFill patternType="solid">
        <fgColor theme="7"/>
        <bgColor indexed="64"/>
      </patternFill>
    </fill>
  </fills>
  <borders count="30">
    <border>
      <left/>
      <right/>
      <top/>
      <bottom/>
      <diagonal/>
    </border>
    <border>
      <left style="thin">
        <color indexed="64"/>
      </left>
      <right/>
      <top/>
      <bottom/>
      <diagonal/>
    </border>
    <border>
      <left/>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medium">
        <color indexed="64"/>
      </left>
      <right style="thin">
        <color indexed="64"/>
      </right>
      <top/>
      <bottom/>
      <diagonal/>
    </border>
    <border>
      <left style="thin">
        <color indexed="64"/>
      </left>
      <right style="medium">
        <color indexed="64"/>
      </right>
      <top style="thin">
        <color theme="1"/>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theme="1"/>
      </bottom>
      <diagonal/>
    </border>
    <border>
      <left/>
      <right/>
      <top style="thin">
        <color rgb="FF000000"/>
      </top>
      <bottom style="thin">
        <color rgb="FF000000"/>
      </bottom>
      <diagonal/>
    </border>
  </borders>
  <cellStyleXfs count="1">
    <xf numFmtId="0" fontId="0" fillId="0" borderId="0"/>
  </cellStyleXfs>
  <cellXfs count="89">
    <xf numFmtId="0" fontId="0" fillId="0" borderId="0" xfId="0"/>
    <xf numFmtId="0" fontId="3" fillId="2" borderId="1" xfId="0" applyFont="1" applyFill="1" applyBorder="1" applyAlignment="1">
      <alignment horizontal="left" vertical="center"/>
    </xf>
    <xf numFmtId="0" fontId="4" fillId="2" borderId="0" xfId="0" applyFont="1" applyFill="1" applyAlignment="1">
      <alignment horizontal="left" vertical="center"/>
    </xf>
    <xf numFmtId="0" fontId="4" fillId="3" borderId="2" xfId="0" applyFont="1" applyFill="1" applyBorder="1" applyAlignment="1">
      <alignment horizontal="left" vertical="center"/>
    </xf>
    <xf numFmtId="164" fontId="4" fillId="2" borderId="0" xfId="0" applyNumberFormat="1" applyFont="1" applyFill="1" applyAlignment="1">
      <alignment horizontal="left" vertical="center"/>
    </xf>
    <xf numFmtId="0" fontId="0" fillId="4" borderId="0" xfId="0" applyFill="1" applyAlignment="1">
      <alignment horizontal="left" vertical="center"/>
    </xf>
    <xf numFmtId="165" fontId="0" fillId="4" borderId="0" xfId="0" applyNumberFormat="1" applyFill="1" applyAlignment="1">
      <alignment horizontal="left" vertical="center"/>
    </xf>
    <xf numFmtId="0" fontId="5" fillId="0" borderId="0" xfId="0" applyFont="1" applyAlignment="1">
      <alignment horizontal="left" vertical="center" textRotation="90"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164" fontId="5" fillId="5" borderId="5" xfId="0" applyNumberFormat="1" applyFont="1" applyFill="1" applyBorder="1" applyAlignment="1">
      <alignment horizontal="left" vertical="center" wrapText="1"/>
    </xf>
    <xf numFmtId="0" fontId="0" fillId="4" borderId="0" xfId="0" applyFill="1" applyAlignment="1">
      <alignment horizontal="left" vertical="center" wrapText="1"/>
    </xf>
    <xf numFmtId="165" fontId="0" fillId="4" borderId="0" xfId="0" applyNumberFormat="1" applyFill="1" applyAlignment="1">
      <alignment horizontal="left" vertical="center" wrapText="1"/>
    </xf>
    <xf numFmtId="20" fontId="0" fillId="4" borderId="8" xfId="0" applyNumberFormat="1" applyFill="1" applyBorder="1" applyAlignment="1">
      <alignment horizontal="left" vertical="center" wrapText="1"/>
    </xf>
    <xf numFmtId="0" fontId="6" fillId="4" borderId="8" xfId="0" applyFont="1" applyFill="1" applyBorder="1" applyAlignment="1">
      <alignment horizontal="left" vertical="center" wrapText="1"/>
    </xf>
    <xf numFmtId="0" fontId="0" fillId="0" borderId="8" xfId="0" applyBorder="1" applyAlignment="1">
      <alignment horizontal="left" vertical="center" wrapText="1"/>
    </xf>
    <xf numFmtId="0" fontId="0" fillId="4" borderId="9" xfId="0" applyFill="1" applyBorder="1" applyAlignment="1">
      <alignment horizontal="left" vertical="center" wrapText="1"/>
    </xf>
    <xf numFmtId="0" fontId="0" fillId="3" borderId="10" xfId="0" applyFill="1" applyBorder="1" applyAlignment="1">
      <alignment horizontal="left" vertical="center" wrapText="1"/>
    </xf>
    <xf numFmtId="164" fontId="0" fillId="4" borderId="11" xfId="0" applyNumberFormat="1" applyFill="1" applyBorder="1" applyAlignment="1">
      <alignment horizontal="left" vertical="center" wrapText="1"/>
    </xf>
    <xf numFmtId="0" fontId="1" fillId="4" borderId="0" xfId="0" applyFont="1" applyFill="1" applyAlignment="1">
      <alignment horizontal="left" vertical="center" wrapText="1"/>
    </xf>
    <xf numFmtId="165" fontId="0" fillId="6" borderId="0" xfId="0" applyNumberFormat="1" applyFill="1" applyAlignment="1">
      <alignment horizontal="left" vertical="center" wrapText="1"/>
    </xf>
    <xf numFmtId="20" fontId="0" fillId="4" borderId="13" xfId="0" applyNumberFormat="1" applyFill="1" applyBorder="1" applyAlignment="1">
      <alignment horizontal="left" vertical="center" wrapText="1"/>
    </xf>
    <xf numFmtId="0" fontId="0" fillId="0" borderId="13" xfId="0" applyBorder="1" applyAlignment="1">
      <alignment horizontal="left" vertical="center" wrapText="1"/>
    </xf>
    <xf numFmtId="0" fontId="0" fillId="4" borderId="16" xfId="0" applyFill="1" applyBorder="1" applyAlignment="1">
      <alignment horizontal="left" vertical="center" wrapText="1"/>
    </xf>
    <xf numFmtId="0" fontId="6" fillId="4" borderId="1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6" fillId="0" borderId="13" xfId="0" applyFont="1" applyBorder="1" applyAlignment="1">
      <alignment horizontal="left" vertical="center" wrapText="1"/>
    </xf>
    <xf numFmtId="0" fontId="0" fillId="0" borderId="16" xfId="0" applyBorder="1" applyAlignment="1">
      <alignment horizontal="left" vertical="center" wrapText="1"/>
    </xf>
    <xf numFmtId="164" fontId="0" fillId="0" borderId="11" xfId="0" applyNumberFormat="1" applyBorder="1" applyAlignment="1">
      <alignment horizontal="left" vertical="center" wrapText="1"/>
    </xf>
    <xf numFmtId="0" fontId="0" fillId="0" borderId="0" xfId="0" applyAlignment="1">
      <alignment horizontal="left" vertical="center" wrapText="1"/>
    </xf>
    <xf numFmtId="0" fontId="11" fillId="4" borderId="13" xfId="0" applyFont="1" applyFill="1" applyBorder="1" applyAlignment="1">
      <alignment horizontal="left" vertical="center" wrapText="1"/>
    </xf>
    <xf numFmtId="164" fontId="11" fillId="4" borderId="11" xfId="0" applyNumberFormat="1" applyFont="1" applyFill="1" applyBorder="1" applyAlignment="1">
      <alignment horizontal="left" vertical="center" wrapText="1"/>
    </xf>
    <xf numFmtId="164" fontId="0" fillId="4" borderId="0" xfId="0" applyNumberFormat="1" applyFill="1" applyAlignment="1">
      <alignment horizontal="left" vertical="center" wrapText="1"/>
    </xf>
    <xf numFmtId="0" fontId="12" fillId="0" borderId="16" xfId="0" applyFont="1" applyBorder="1" applyAlignment="1">
      <alignment horizontal="left" vertical="center" wrapText="1"/>
    </xf>
    <xf numFmtId="0" fontId="0" fillId="4" borderId="21" xfId="0" applyFill="1" applyBorder="1" applyAlignment="1">
      <alignment horizontal="left" vertical="center" wrapText="1"/>
    </xf>
    <xf numFmtId="165" fontId="1" fillId="6" borderId="0" xfId="0" applyNumberFormat="1" applyFont="1" applyFill="1" applyAlignment="1">
      <alignment horizontal="left" vertical="center" wrapText="1"/>
    </xf>
    <xf numFmtId="0" fontId="0" fillId="4" borderId="24" xfId="0" applyFill="1" applyBorder="1" applyAlignment="1">
      <alignment horizontal="left" vertical="center" wrapText="1"/>
    </xf>
    <xf numFmtId="0" fontId="8" fillId="0" borderId="13" xfId="0" applyFont="1" applyBorder="1" applyAlignment="1">
      <alignment horizontal="left" vertical="center" wrapText="1"/>
    </xf>
    <xf numFmtId="0" fontId="0" fillId="4" borderId="28" xfId="0" applyFill="1" applyBorder="1" applyAlignment="1">
      <alignment horizontal="left" vertical="center" wrapText="1"/>
    </xf>
    <xf numFmtId="0" fontId="12" fillId="0" borderId="13" xfId="0" applyFont="1" applyBorder="1" applyAlignment="1">
      <alignment horizontal="left" vertical="center" wrapText="1"/>
    </xf>
    <xf numFmtId="20" fontId="0" fillId="4" borderId="19" xfId="0" applyNumberFormat="1" applyFill="1" applyBorder="1" applyAlignment="1">
      <alignment horizontal="left" vertical="center" wrapText="1"/>
    </xf>
    <xf numFmtId="164" fontId="0" fillId="4" borderId="22" xfId="0" applyNumberFormat="1" applyFill="1" applyBorder="1" applyAlignment="1">
      <alignment horizontal="left" vertical="center" wrapText="1"/>
    </xf>
    <xf numFmtId="0" fontId="2" fillId="4" borderId="0" xfId="0" applyFont="1" applyFill="1" applyAlignment="1">
      <alignment horizontal="left" vertical="center" textRotation="90" wrapText="1"/>
    </xf>
    <xf numFmtId="0" fontId="0" fillId="3" borderId="29" xfId="0" applyFill="1" applyBorder="1" applyAlignment="1">
      <alignment horizontal="left" vertical="center" wrapText="1"/>
    </xf>
    <xf numFmtId="164" fontId="2" fillId="4" borderId="0" xfId="0" applyNumberFormat="1" applyFont="1" applyFill="1" applyAlignment="1">
      <alignment horizontal="left" vertical="center" wrapText="1"/>
    </xf>
    <xf numFmtId="164" fontId="2" fillId="4" borderId="11" xfId="0" applyNumberFormat="1" applyFont="1" applyFill="1" applyBorder="1" applyAlignment="1">
      <alignment horizontal="left" vertical="center" wrapText="1"/>
    </xf>
    <xf numFmtId="0" fontId="0" fillId="4" borderId="8" xfId="0" applyFill="1" applyBorder="1" applyAlignment="1">
      <alignment horizontal="left" vertical="center" wrapText="1"/>
    </xf>
    <xf numFmtId="0" fontId="0" fillId="4" borderId="13" xfId="0" applyFill="1" applyBorder="1" applyAlignment="1">
      <alignment horizontal="left" vertical="center" wrapText="1"/>
    </xf>
    <xf numFmtId="0" fontId="0" fillId="4" borderId="19" xfId="0" applyFill="1" applyBorder="1" applyAlignment="1">
      <alignment horizontal="left" vertical="center" wrapText="1"/>
    </xf>
    <xf numFmtId="0" fontId="0" fillId="4" borderId="17" xfId="0" applyFill="1" applyBorder="1" applyAlignment="1">
      <alignment horizontal="left" vertical="center" wrapText="1"/>
    </xf>
    <xf numFmtId="165" fontId="0" fillId="4" borderId="0" xfId="0" applyNumberFormat="1" applyFill="1" applyAlignment="1">
      <alignment horizontal="left" vertical="center" wrapText="1"/>
    </xf>
    <xf numFmtId="0" fontId="0" fillId="4" borderId="4" xfId="0" applyFill="1" applyBorder="1" applyAlignment="1">
      <alignment horizontal="lef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7" xfId="0" applyFill="1" applyBorder="1" applyAlignment="1">
      <alignment horizontal="left" vertical="center" wrapText="1"/>
    </xf>
    <xf numFmtId="20" fontId="0" fillId="4" borderId="17" xfId="0" applyNumberFormat="1" applyFill="1" applyBorder="1" applyAlignment="1">
      <alignment horizontal="left" vertical="center" wrapText="1"/>
    </xf>
    <xf numFmtId="0" fontId="0" fillId="4" borderId="20" xfId="0" applyFill="1" applyBorder="1" applyAlignment="1">
      <alignment horizontal="left" vertical="center" wrapText="1"/>
    </xf>
    <xf numFmtId="164" fontId="12" fillId="0" borderId="22" xfId="0" applyNumberFormat="1" applyFont="1" applyBorder="1" applyAlignment="1">
      <alignment horizontal="left" vertical="center" wrapText="1"/>
    </xf>
    <xf numFmtId="164" fontId="12" fillId="0" borderId="26" xfId="0" applyNumberFormat="1" applyFont="1" applyBorder="1" applyAlignment="1">
      <alignment horizontal="left" vertical="center" wrapText="1"/>
    </xf>
    <xf numFmtId="164" fontId="12" fillId="0" borderId="25" xfId="0" applyNumberFormat="1" applyFont="1" applyBorder="1" applyAlignment="1">
      <alignment horizontal="left" vertical="center" wrapText="1"/>
    </xf>
    <xf numFmtId="164" fontId="0" fillId="0" borderId="22" xfId="0" applyNumberFormat="1" applyBorder="1" applyAlignment="1">
      <alignment horizontal="left" vertical="center" wrapText="1"/>
    </xf>
    <xf numFmtId="164" fontId="0" fillId="0" borderId="26" xfId="0" applyNumberFormat="1" applyBorder="1" applyAlignment="1">
      <alignment horizontal="left" vertical="center" wrapText="1"/>
    </xf>
    <xf numFmtId="164" fontId="0" fillId="0" borderId="25" xfId="0" applyNumberFormat="1" applyBorder="1" applyAlignment="1">
      <alignment horizontal="left" vertical="center" wrapText="1"/>
    </xf>
    <xf numFmtId="0" fontId="2" fillId="4" borderId="3" xfId="0" applyFont="1" applyFill="1" applyBorder="1" applyAlignment="1">
      <alignment horizontal="left" vertical="center" textRotation="90" wrapText="1"/>
    </xf>
    <xf numFmtId="0" fontId="2" fillId="4" borderId="23" xfId="0" applyFont="1" applyFill="1" applyBorder="1" applyAlignment="1">
      <alignment horizontal="left" vertical="center" textRotation="90" wrapText="1"/>
    </xf>
    <xf numFmtId="0" fontId="2" fillId="4" borderId="27" xfId="0" applyFont="1" applyFill="1" applyBorder="1" applyAlignment="1">
      <alignment horizontal="left" vertical="center" textRotation="90" wrapText="1"/>
    </xf>
    <xf numFmtId="15" fontId="0" fillId="4" borderId="8" xfId="0" applyNumberFormat="1" applyFill="1" applyBorder="1" applyAlignment="1">
      <alignment horizontal="left" vertical="center" wrapText="1"/>
    </xf>
    <xf numFmtId="15" fontId="0" fillId="4" borderId="15" xfId="0" applyNumberFormat="1" applyFill="1" applyBorder="1" applyAlignment="1">
      <alignment horizontal="left" vertical="center" wrapText="1"/>
    </xf>
    <xf numFmtId="15" fontId="0" fillId="4" borderId="13" xfId="0" applyNumberFormat="1" applyFill="1" applyBorder="1" applyAlignment="1">
      <alignment horizontal="left" vertical="center" wrapText="1"/>
    </xf>
    <xf numFmtId="15" fontId="0" fillId="4" borderId="19" xfId="0" applyNumberFormat="1" applyFill="1" applyBorder="1" applyAlignment="1">
      <alignment horizontal="left" vertical="center" wrapText="1"/>
    </xf>
    <xf numFmtId="15" fontId="0" fillId="4" borderId="4" xfId="0" applyNumberFormat="1" applyFill="1" applyBorder="1" applyAlignment="1">
      <alignment horizontal="left" vertical="center" wrapText="1"/>
    </xf>
    <xf numFmtId="15" fontId="0" fillId="4" borderId="14" xfId="0" applyNumberFormat="1" applyFill="1" applyBorder="1" applyAlignment="1">
      <alignment horizontal="left" vertical="center" wrapText="1"/>
    </xf>
    <xf numFmtId="20" fontId="0" fillId="4" borderId="4" xfId="0" applyNumberFormat="1" applyFill="1" applyBorder="1" applyAlignment="1">
      <alignment horizontal="left" vertical="center" wrapText="1"/>
    </xf>
    <xf numFmtId="20" fontId="0" fillId="4" borderId="14" xfId="0" applyNumberFormat="1" applyFill="1" applyBorder="1" applyAlignment="1">
      <alignment horizontal="left" vertical="center" wrapText="1"/>
    </xf>
    <xf numFmtId="20" fontId="0" fillId="4" borderId="15" xfId="0" applyNumberFormat="1" applyFill="1" applyBorder="1" applyAlignment="1">
      <alignment horizontal="left" vertical="center" wrapText="1"/>
    </xf>
    <xf numFmtId="165" fontId="0" fillId="4" borderId="0" xfId="0" applyNumberFormat="1" applyFill="1" applyAlignment="1">
      <alignment horizontal="left" vertical="center" wrapText="1"/>
    </xf>
    <xf numFmtId="0" fontId="0" fillId="0" borderId="17" xfId="0" applyBorder="1" applyAlignment="1">
      <alignment horizontal="left" vertical="center" wrapText="1"/>
    </xf>
    <xf numFmtId="0" fontId="0" fillId="0" borderId="15" xfId="0" applyBorder="1" applyAlignment="1">
      <alignment horizontal="left" vertical="center" wrapText="1"/>
    </xf>
    <xf numFmtId="0" fontId="2" fillId="4" borderId="7" xfId="0" applyFont="1" applyFill="1" applyBorder="1" applyAlignment="1">
      <alignment horizontal="left" vertical="center" textRotation="90" wrapText="1"/>
    </xf>
    <xf numFmtId="0" fontId="2" fillId="4" borderId="12" xfId="0" applyFont="1" applyFill="1" applyBorder="1" applyAlignment="1">
      <alignment horizontal="left" vertical="center" textRotation="90" wrapText="1"/>
    </xf>
    <xf numFmtId="0" fontId="2" fillId="4" borderId="18" xfId="0" applyFont="1" applyFill="1" applyBorder="1" applyAlignment="1">
      <alignment horizontal="left" vertical="center" textRotation="90" wrapText="1"/>
    </xf>
    <xf numFmtId="0" fontId="0" fillId="4" borderId="8" xfId="0" applyFill="1" applyBorder="1" applyAlignment="1">
      <alignment horizontal="left" vertical="center" wrapText="1"/>
    </xf>
    <xf numFmtId="0" fontId="0" fillId="4" borderId="13" xfId="0" applyFill="1" applyBorder="1" applyAlignment="1">
      <alignment horizontal="left" vertical="center" wrapText="1"/>
    </xf>
    <xf numFmtId="0" fontId="0" fillId="4" borderId="19" xfId="0" applyFill="1" applyBorder="1" applyAlignment="1">
      <alignment horizontal="left" vertical="center" wrapText="1"/>
    </xf>
    <xf numFmtId="0" fontId="0" fillId="0" borderId="14" xfId="0" applyBorder="1" applyAlignment="1">
      <alignment horizontal="left" vertical="center" wrapText="1"/>
    </xf>
    <xf numFmtId="20" fontId="0" fillId="0" borderId="17" xfId="0" applyNumberForma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AABA9-B159-BB47-A934-A889D207441E}">
  <dimension ref="B1:U72"/>
  <sheetViews>
    <sheetView tabSelected="1" workbookViewId="0">
      <pane ySplit="3" topLeftCell="A4" activePane="bottomLeft" state="frozen"/>
      <selection pane="bottomLeft" activeCell="J8" sqref="J8"/>
    </sheetView>
  </sheetViews>
  <sheetFormatPr defaultColWidth="9.375" defaultRowHeight="15.95"/>
  <cols>
    <col min="1" max="1" width="5.125" style="13" customWidth="1"/>
    <col min="2" max="2" width="3.625" style="45" customWidth="1"/>
    <col min="3" max="3" width="5" style="13" bestFit="1" customWidth="1"/>
    <col min="4" max="4" width="9.5" style="13" bestFit="1" customWidth="1"/>
    <col min="5" max="5" width="12.875" style="13" bestFit="1" customWidth="1"/>
    <col min="6" max="6" width="14.625" style="13" customWidth="1"/>
    <col min="7" max="7" width="11" style="13" bestFit="1" customWidth="1"/>
    <col min="8" max="8" width="12.5" style="13" bestFit="1" customWidth="1"/>
    <col min="9" max="9" width="21.625" style="13" customWidth="1"/>
    <col min="10" max="10" width="55.625" style="13" customWidth="1"/>
    <col min="11" max="11" width="5.125" style="13" bestFit="1" customWidth="1"/>
    <col min="12" max="12" width="28" style="13" customWidth="1"/>
    <col min="13" max="13" width="23.5" style="13" bestFit="1" customWidth="1"/>
    <col min="14" max="14" width="3.375" style="46" customWidth="1"/>
    <col min="15" max="16" width="16.375" style="35" customWidth="1"/>
    <col min="17" max="17" width="13.875" style="13" customWidth="1"/>
    <col min="18" max="18" width="13.625" style="14" customWidth="1"/>
    <col min="19" max="20" width="12.125" style="13" bestFit="1" customWidth="1"/>
    <col min="21" max="16384" width="9.375" style="13"/>
  </cols>
  <sheetData>
    <row r="1" spans="2:21" s="5" customFormat="1" ht="21">
      <c r="B1" s="1" t="s">
        <v>0</v>
      </c>
      <c r="C1" s="2"/>
      <c r="D1" s="2"/>
      <c r="E1" s="2"/>
      <c r="F1" s="2"/>
      <c r="G1" s="2"/>
      <c r="H1" s="2"/>
      <c r="I1" s="2"/>
      <c r="J1" s="2"/>
      <c r="K1" s="2"/>
      <c r="L1" s="2"/>
      <c r="M1" s="2"/>
      <c r="N1" s="3"/>
      <c r="O1" s="4"/>
      <c r="P1" s="4"/>
      <c r="R1" s="6"/>
    </row>
    <row r="3" spans="2:21" ht="21" thickBot="1">
      <c r="B3" s="7"/>
      <c r="C3" s="8" t="s">
        <v>1</v>
      </c>
      <c r="D3" s="9" t="s">
        <v>2</v>
      </c>
      <c r="E3" s="9" t="s">
        <v>3</v>
      </c>
      <c r="F3" s="9" t="s">
        <v>4</v>
      </c>
      <c r="G3" s="9" t="s">
        <v>5</v>
      </c>
      <c r="H3" s="9" t="s">
        <v>6</v>
      </c>
      <c r="I3" s="9" t="s">
        <v>7</v>
      </c>
      <c r="J3" s="9" t="s">
        <v>8</v>
      </c>
      <c r="K3" s="9" t="s">
        <v>9</v>
      </c>
      <c r="L3" s="9" t="s">
        <v>10</v>
      </c>
      <c r="M3" s="10" t="s">
        <v>11</v>
      </c>
      <c r="N3" s="11"/>
      <c r="O3" s="12" t="s">
        <v>12</v>
      </c>
      <c r="P3" s="12" t="s">
        <v>13</v>
      </c>
      <c r="R3" s="53" t="s">
        <v>14</v>
      </c>
      <c r="S3" s="13" t="s">
        <v>15</v>
      </c>
    </row>
    <row r="4" spans="2:21" ht="33.950000000000003">
      <c r="B4" s="81" t="s">
        <v>16</v>
      </c>
      <c r="C4" s="84" t="s">
        <v>17</v>
      </c>
      <c r="D4" s="69">
        <v>45334</v>
      </c>
      <c r="E4" s="73" t="s">
        <v>18</v>
      </c>
      <c r="F4" s="73" t="s">
        <v>19</v>
      </c>
      <c r="G4" s="49" t="s">
        <v>20</v>
      </c>
      <c r="H4" s="15">
        <v>0.32291666666666669</v>
      </c>
      <c r="I4" s="54" t="s">
        <v>21</v>
      </c>
      <c r="J4" s="16" t="s">
        <v>22</v>
      </c>
      <c r="K4" s="17">
        <v>90</v>
      </c>
      <c r="L4" s="17" t="s">
        <v>23</v>
      </c>
      <c r="M4" s="18"/>
      <c r="N4" s="19"/>
      <c r="O4" s="20">
        <v>55</v>
      </c>
      <c r="P4" s="20">
        <f t="shared" ref="P4:P66" si="0">K4*O4</f>
        <v>4950</v>
      </c>
      <c r="Q4" s="21"/>
      <c r="R4" s="22">
        <v>5225</v>
      </c>
      <c r="S4" s="53">
        <f>R4-P4</f>
        <v>275</v>
      </c>
    </row>
    <row r="5" spans="2:21" ht="51">
      <c r="B5" s="82"/>
      <c r="C5" s="85"/>
      <c r="D5" s="71"/>
      <c r="E5" s="74"/>
      <c r="F5" s="70"/>
      <c r="G5" s="50" t="s">
        <v>24</v>
      </c>
      <c r="H5" s="23">
        <v>0.32291666666666669</v>
      </c>
      <c r="I5" s="56"/>
      <c r="J5" s="50" t="s">
        <v>25</v>
      </c>
      <c r="K5" s="24">
        <v>90</v>
      </c>
      <c r="L5" s="24" t="s">
        <v>26</v>
      </c>
      <c r="M5" s="25" t="s">
        <v>27</v>
      </c>
      <c r="N5" s="19"/>
      <c r="O5" s="20"/>
      <c r="P5" s="20">
        <f t="shared" si="0"/>
        <v>0</v>
      </c>
      <c r="R5" s="53">
        <v>0</v>
      </c>
    </row>
    <row r="6" spans="2:21" ht="33.950000000000003">
      <c r="B6" s="82"/>
      <c r="C6" s="85"/>
      <c r="D6" s="71"/>
      <c r="E6" s="74"/>
      <c r="F6" s="57" t="s">
        <v>28</v>
      </c>
      <c r="G6" s="57" t="s">
        <v>20</v>
      </c>
      <c r="H6" s="58">
        <v>0.33333333333333331</v>
      </c>
      <c r="I6" s="57" t="s">
        <v>29</v>
      </c>
      <c r="J6" s="26" t="s">
        <v>30</v>
      </c>
      <c r="K6" s="24">
        <v>20</v>
      </c>
      <c r="L6" s="24" t="s">
        <v>31</v>
      </c>
      <c r="M6" s="25"/>
      <c r="N6" s="19"/>
      <c r="O6" s="20">
        <v>12</v>
      </c>
      <c r="P6" s="20">
        <f t="shared" si="0"/>
        <v>240</v>
      </c>
      <c r="R6" s="53">
        <v>340</v>
      </c>
    </row>
    <row r="7" spans="2:21" ht="16.5">
      <c r="B7" s="82"/>
      <c r="C7" s="85"/>
      <c r="D7" s="71"/>
      <c r="E7" s="74"/>
      <c r="F7" s="55"/>
      <c r="G7" s="56"/>
      <c r="H7" s="76"/>
      <c r="I7" s="55"/>
      <c r="J7" s="26" t="s">
        <v>32</v>
      </c>
      <c r="K7" s="24">
        <v>20</v>
      </c>
      <c r="L7" s="24"/>
      <c r="M7" s="25"/>
      <c r="N7" s="19"/>
      <c r="O7" s="20">
        <v>5</v>
      </c>
      <c r="P7" s="20">
        <f t="shared" si="0"/>
        <v>100</v>
      </c>
      <c r="R7" s="53"/>
    </row>
    <row r="8" spans="2:21" ht="17.100000000000001">
      <c r="B8" s="82"/>
      <c r="C8" s="85"/>
      <c r="D8" s="71"/>
      <c r="E8" s="70"/>
      <c r="F8" s="56"/>
      <c r="G8" s="50" t="s">
        <v>24</v>
      </c>
      <c r="H8" s="56"/>
      <c r="I8" s="56"/>
      <c r="J8" s="50" t="s">
        <v>33</v>
      </c>
      <c r="K8" s="24">
        <v>1</v>
      </c>
      <c r="L8" s="24"/>
      <c r="M8" s="25" t="s">
        <v>34</v>
      </c>
      <c r="N8" s="19"/>
      <c r="O8" s="20">
        <v>92</v>
      </c>
      <c r="P8" s="20">
        <f t="shared" si="0"/>
        <v>92</v>
      </c>
      <c r="R8" s="53">
        <v>140</v>
      </c>
    </row>
    <row r="9" spans="2:21" ht="17.100000000000001">
      <c r="B9" s="82"/>
      <c r="C9" s="85"/>
      <c r="D9" s="71"/>
      <c r="E9" s="57" t="s">
        <v>35</v>
      </c>
      <c r="F9" s="57" t="s">
        <v>36</v>
      </c>
      <c r="G9" s="50" t="s">
        <v>20</v>
      </c>
      <c r="H9" s="23">
        <v>0.4375</v>
      </c>
      <c r="I9" s="57" t="s">
        <v>37</v>
      </c>
      <c r="J9" s="27" t="s">
        <v>38</v>
      </c>
      <c r="K9" s="24">
        <v>90</v>
      </c>
      <c r="L9" s="24"/>
      <c r="M9" s="25"/>
      <c r="N9" s="19"/>
      <c r="O9" s="20">
        <v>30</v>
      </c>
      <c r="P9" s="20">
        <f t="shared" si="0"/>
        <v>2700</v>
      </c>
      <c r="R9" s="22">
        <v>2850</v>
      </c>
      <c r="S9" s="53">
        <f>R9-P9</f>
        <v>150</v>
      </c>
    </row>
    <row r="10" spans="2:21" ht="51">
      <c r="B10" s="82"/>
      <c r="C10" s="85"/>
      <c r="D10" s="71"/>
      <c r="E10" s="55"/>
      <c r="F10" s="55"/>
      <c r="G10" s="57" t="s">
        <v>24</v>
      </c>
      <c r="H10" s="58">
        <v>0.4375</v>
      </c>
      <c r="I10" s="55"/>
      <c r="J10" s="26" t="s">
        <v>39</v>
      </c>
      <c r="K10" s="24">
        <v>90</v>
      </c>
      <c r="L10" s="24" t="s">
        <v>40</v>
      </c>
      <c r="M10" s="25" t="s">
        <v>41</v>
      </c>
      <c r="N10" s="19"/>
      <c r="O10" s="20">
        <v>0</v>
      </c>
      <c r="P10" s="20">
        <f t="shared" si="0"/>
        <v>0</v>
      </c>
      <c r="R10" s="22"/>
      <c r="S10" s="53"/>
    </row>
    <row r="11" spans="2:21" ht="33.950000000000003">
      <c r="B11" s="82"/>
      <c r="C11" s="85"/>
      <c r="D11" s="71"/>
      <c r="E11" s="55"/>
      <c r="F11" s="56"/>
      <c r="G11" s="56"/>
      <c r="H11" s="77"/>
      <c r="I11" s="56"/>
      <c r="J11" s="28" t="s">
        <v>42</v>
      </c>
      <c r="K11" s="24">
        <v>50</v>
      </c>
      <c r="L11" s="24"/>
      <c r="M11" s="25" t="s">
        <v>43</v>
      </c>
      <c r="N11" s="19"/>
      <c r="O11" s="20">
        <v>7</v>
      </c>
      <c r="P11" s="20">
        <f t="shared" si="0"/>
        <v>350</v>
      </c>
      <c r="R11" s="22">
        <v>665</v>
      </c>
      <c r="S11" s="53">
        <f>R11-P11</f>
        <v>315</v>
      </c>
    </row>
    <row r="12" spans="2:21" ht="162">
      <c r="B12" s="82"/>
      <c r="C12" s="85"/>
      <c r="D12" s="71"/>
      <c r="E12" s="57" t="s">
        <v>44</v>
      </c>
      <c r="F12" s="57" t="s">
        <v>45</v>
      </c>
      <c r="G12" s="50" t="s">
        <v>20</v>
      </c>
      <c r="H12" s="58" t="s">
        <v>46</v>
      </c>
      <c r="I12" s="57" t="s">
        <v>47</v>
      </c>
      <c r="J12" s="29" t="s">
        <v>48</v>
      </c>
      <c r="K12" s="50">
        <v>500</v>
      </c>
      <c r="L12" s="50" t="s">
        <v>49</v>
      </c>
      <c r="M12" s="25" t="s">
        <v>50</v>
      </c>
      <c r="N12" s="19"/>
      <c r="O12" s="20">
        <v>55</v>
      </c>
      <c r="P12" s="20">
        <f t="shared" si="0"/>
        <v>27500</v>
      </c>
      <c r="R12" s="22">
        <v>37260</v>
      </c>
      <c r="S12" s="53">
        <f>R12-P12</f>
        <v>9760</v>
      </c>
    </row>
    <row r="13" spans="2:21" ht="33.950000000000003">
      <c r="B13" s="82"/>
      <c r="C13" s="85"/>
      <c r="D13" s="71"/>
      <c r="E13" s="55"/>
      <c r="F13" s="55"/>
      <c r="G13" s="57" t="s">
        <v>24</v>
      </c>
      <c r="H13" s="76"/>
      <c r="I13" s="55"/>
      <c r="J13" s="29" t="s">
        <v>51</v>
      </c>
      <c r="K13" s="24">
        <v>500</v>
      </c>
      <c r="L13" s="24" t="s">
        <v>40</v>
      </c>
      <c r="M13" s="30"/>
      <c r="N13" s="19"/>
      <c r="O13" s="31">
        <v>0</v>
      </c>
      <c r="P13" s="31">
        <f t="shared" si="0"/>
        <v>0</v>
      </c>
      <c r="Q13" s="32"/>
      <c r="R13" s="22"/>
      <c r="S13" s="53"/>
    </row>
    <row r="14" spans="2:21" ht="33.950000000000003">
      <c r="B14" s="82"/>
      <c r="C14" s="85"/>
      <c r="D14" s="71"/>
      <c r="E14" s="55"/>
      <c r="F14" s="56"/>
      <c r="G14" s="56"/>
      <c r="H14" s="77"/>
      <c r="I14" s="56"/>
      <c r="J14" s="27" t="s">
        <v>52</v>
      </c>
      <c r="K14" s="24">
        <v>350</v>
      </c>
      <c r="L14" s="24"/>
      <c r="M14" s="30" t="s">
        <v>53</v>
      </c>
      <c r="N14" s="19"/>
      <c r="O14" s="31">
        <v>7</v>
      </c>
      <c r="P14" s="31">
        <f t="shared" si="0"/>
        <v>2450</v>
      </c>
      <c r="Q14" s="32"/>
      <c r="R14" s="22">
        <v>3780</v>
      </c>
      <c r="S14" s="53">
        <f>R14-P14</f>
        <v>1330</v>
      </c>
      <c r="U14" s="21"/>
    </row>
    <row r="15" spans="2:21" ht="68.099999999999994">
      <c r="B15" s="82"/>
      <c r="C15" s="85"/>
      <c r="D15" s="71"/>
      <c r="E15" s="55"/>
      <c r="F15" s="57" t="s">
        <v>28</v>
      </c>
      <c r="G15" s="50" t="s">
        <v>20</v>
      </c>
      <c r="H15" s="58">
        <v>0.5</v>
      </c>
      <c r="I15" s="57" t="s">
        <v>29</v>
      </c>
      <c r="J15" s="33" t="s">
        <v>54</v>
      </c>
      <c r="K15" s="50">
        <v>20</v>
      </c>
      <c r="L15" s="33" t="s">
        <v>55</v>
      </c>
      <c r="M15" s="25"/>
      <c r="N15" s="19"/>
      <c r="O15" s="34">
        <v>20</v>
      </c>
      <c r="P15" s="20">
        <f t="shared" si="0"/>
        <v>400</v>
      </c>
      <c r="R15" s="53">
        <v>400</v>
      </c>
    </row>
    <row r="16" spans="2:21" ht="17.100000000000001">
      <c r="B16" s="82"/>
      <c r="C16" s="85"/>
      <c r="D16" s="71"/>
      <c r="E16" s="56"/>
      <c r="F16" s="56"/>
      <c r="G16" s="50" t="s">
        <v>24</v>
      </c>
      <c r="H16" s="56"/>
      <c r="I16" s="56"/>
      <c r="J16" s="24" t="s">
        <v>56</v>
      </c>
      <c r="K16" s="24">
        <v>20</v>
      </c>
      <c r="L16" s="24"/>
      <c r="M16" s="30"/>
      <c r="N16" s="19"/>
      <c r="O16" s="31">
        <v>7</v>
      </c>
      <c r="P16" s="31">
        <f t="shared" si="0"/>
        <v>140</v>
      </c>
      <c r="R16" s="53">
        <v>140</v>
      </c>
    </row>
    <row r="17" spans="2:19" ht="33.950000000000003">
      <c r="B17" s="82"/>
      <c r="C17" s="85"/>
      <c r="D17" s="71"/>
      <c r="E17" s="79" t="s">
        <v>57</v>
      </c>
      <c r="F17" s="79" t="s">
        <v>45</v>
      </c>
      <c r="G17" s="24" t="s">
        <v>20</v>
      </c>
      <c r="H17" s="88">
        <v>0.66666666666666663</v>
      </c>
      <c r="I17" s="79" t="s">
        <v>47</v>
      </c>
      <c r="J17" s="24" t="s">
        <v>58</v>
      </c>
      <c r="K17" s="24">
        <v>67</v>
      </c>
      <c r="L17" s="24" t="s">
        <v>49</v>
      </c>
      <c r="M17" s="30" t="s">
        <v>59</v>
      </c>
      <c r="N17" s="19"/>
      <c r="O17" s="31">
        <v>64</v>
      </c>
      <c r="P17" s="31">
        <f t="shared" si="0"/>
        <v>4288</v>
      </c>
      <c r="Q17" s="35"/>
      <c r="R17" s="22">
        <v>22140</v>
      </c>
      <c r="S17" s="53">
        <f>R17-SUM(P17:P20)</f>
        <v>10378</v>
      </c>
    </row>
    <row r="18" spans="2:19" ht="17.100000000000001">
      <c r="B18" s="82"/>
      <c r="C18" s="85"/>
      <c r="D18" s="71"/>
      <c r="E18" s="87"/>
      <c r="F18" s="87"/>
      <c r="G18" s="79" t="s">
        <v>24</v>
      </c>
      <c r="H18" s="87"/>
      <c r="I18" s="87"/>
      <c r="J18" s="29" t="s">
        <v>60</v>
      </c>
      <c r="K18" s="24">
        <v>25</v>
      </c>
      <c r="L18" s="24"/>
      <c r="M18" s="30" t="s">
        <v>61</v>
      </c>
      <c r="N18" s="19"/>
      <c r="O18" s="31">
        <v>92</v>
      </c>
      <c r="P18" s="31">
        <f t="shared" si="0"/>
        <v>2300</v>
      </c>
      <c r="Q18" s="35"/>
      <c r="R18" s="53"/>
    </row>
    <row r="19" spans="2:19" ht="17.100000000000001">
      <c r="B19" s="82"/>
      <c r="C19" s="85"/>
      <c r="D19" s="71"/>
      <c r="E19" s="87"/>
      <c r="F19" s="87"/>
      <c r="G19" s="87"/>
      <c r="H19" s="87"/>
      <c r="I19" s="87"/>
      <c r="J19" s="29" t="s">
        <v>62</v>
      </c>
      <c r="K19" s="24">
        <v>25</v>
      </c>
      <c r="L19" s="24"/>
      <c r="M19" s="30" t="s">
        <v>61</v>
      </c>
      <c r="N19" s="19"/>
      <c r="O19" s="31">
        <v>86</v>
      </c>
      <c r="P19" s="31">
        <f t="shared" si="0"/>
        <v>2150</v>
      </c>
      <c r="Q19" s="35"/>
      <c r="R19" s="53"/>
    </row>
    <row r="20" spans="2:19" ht="51">
      <c r="B20" s="82"/>
      <c r="C20" s="85"/>
      <c r="D20" s="71"/>
      <c r="E20" s="87"/>
      <c r="F20" s="87"/>
      <c r="G20" s="87"/>
      <c r="H20" s="80"/>
      <c r="I20" s="80"/>
      <c r="J20" s="24" t="s">
        <v>63</v>
      </c>
      <c r="K20" s="24">
        <v>24</v>
      </c>
      <c r="L20" s="24" t="s">
        <v>40</v>
      </c>
      <c r="M20" s="30" t="s">
        <v>64</v>
      </c>
      <c r="N20" s="19"/>
      <c r="O20" s="31">
        <v>126</v>
      </c>
      <c r="P20" s="31">
        <f t="shared" si="0"/>
        <v>3024</v>
      </c>
      <c r="Q20" s="35"/>
      <c r="R20" s="53"/>
    </row>
    <row r="21" spans="2:19" ht="17.100000000000001">
      <c r="B21" s="82"/>
      <c r="C21" s="85"/>
      <c r="D21" s="71"/>
      <c r="E21" s="57" t="s">
        <v>65</v>
      </c>
      <c r="F21" s="57" t="s">
        <v>45</v>
      </c>
      <c r="G21" s="50" t="s">
        <v>20</v>
      </c>
      <c r="H21" s="58" t="s">
        <v>66</v>
      </c>
      <c r="I21" s="57" t="s">
        <v>67</v>
      </c>
      <c r="J21" s="26" t="s">
        <v>68</v>
      </c>
      <c r="K21" s="50"/>
      <c r="L21" s="50"/>
      <c r="M21" s="25" t="s">
        <v>69</v>
      </c>
      <c r="N21" s="19"/>
      <c r="O21" s="20"/>
      <c r="P21" s="20">
        <f t="shared" si="0"/>
        <v>0</v>
      </c>
      <c r="R21" s="53">
        <v>0</v>
      </c>
    </row>
    <row r="22" spans="2:19" ht="119.1">
      <c r="B22" s="82"/>
      <c r="C22" s="85"/>
      <c r="D22" s="71"/>
      <c r="E22" s="55"/>
      <c r="F22" s="56"/>
      <c r="G22" s="50" t="s">
        <v>24</v>
      </c>
      <c r="H22" s="77"/>
      <c r="I22" s="56"/>
      <c r="J22" s="24" t="s">
        <v>70</v>
      </c>
      <c r="K22" s="50">
        <f t="shared" ref="K22:K24" si="1">+$K$12</f>
        <v>500</v>
      </c>
      <c r="L22" s="50"/>
      <c r="M22" s="36"/>
      <c r="N22" s="19"/>
      <c r="O22" s="31">
        <v>19</v>
      </c>
      <c r="P22" s="31">
        <f t="shared" si="0"/>
        <v>9500</v>
      </c>
      <c r="R22" s="22">
        <v>12420</v>
      </c>
      <c r="S22" s="53">
        <f>R22-P22</f>
        <v>2920</v>
      </c>
    </row>
    <row r="23" spans="2:19" ht="182.1" customHeight="1">
      <c r="B23" s="82"/>
      <c r="C23" s="85"/>
      <c r="D23" s="71"/>
      <c r="E23" s="57" t="s">
        <v>71</v>
      </c>
      <c r="F23" s="57" t="s">
        <v>45</v>
      </c>
      <c r="G23" s="50" t="s">
        <v>20</v>
      </c>
      <c r="H23" s="23">
        <v>0.8125</v>
      </c>
      <c r="I23" s="57" t="s">
        <v>29</v>
      </c>
      <c r="J23" s="24" t="s">
        <v>72</v>
      </c>
      <c r="K23" s="50">
        <f t="shared" si="1"/>
        <v>500</v>
      </c>
      <c r="L23" s="24" t="s">
        <v>49</v>
      </c>
      <c r="M23" s="30" t="s">
        <v>73</v>
      </c>
      <c r="N23" s="19"/>
      <c r="O23" s="31">
        <v>70</v>
      </c>
      <c r="P23" s="31">
        <f t="shared" si="0"/>
        <v>35000</v>
      </c>
      <c r="R23" s="22">
        <v>54540</v>
      </c>
      <c r="S23" s="53">
        <f>R23-P23</f>
        <v>19540</v>
      </c>
    </row>
    <row r="24" spans="2:19" ht="51">
      <c r="B24" s="82"/>
      <c r="C24" s="85"/>
      <c r="D24" s="71"/>
      <c r="E24" s="55"/>
      <c r="F24" s="56"/>
      <c r="G24" s="50" t="s">
        <v>24</v>
      </c>
      <c r="H24" s="23" t="s">
        <v>74</v>
      </c>
      <c r="I24" s="56"/>
      <c r="J24" s="24" t="s">
        <v>75</v>
      </c>
      <c r="K24" s="50">
        <f t="shared" si="1"/>
        <v>500</v>
      </c>
      <c r="L24" s="50"/>
      <c r="M24" s="30" t="s">
        <v>76</v>
      </c>
      <c r="N24" s="19"/>
      <c r="O24" s="31">
        <v>37</v>
      </c>
      <c r="P24" s="31">
        <f t="shared" si="0"/>
        <v>18500</v>
      </c>
      <c r="Q24" s="13" t="s">
        <v>77</v>
      </c>
      <c r="R24" s="22">
        <v>26460</v>
      </c>
      <c r="S24" s="53">
        <f>R24-P24</f>
        <v>7960</v>
      </c>
    </row>
    <row r="25" spans="2:19" ht="51">
      <c r="B25" s="82"/>
      <c r="C25" s="85"/>
      <c r="D25" s="71"/>
      <c r="E25" s="55"/>
      <c r="F25" s="57" t="s">
        <v>28</v>
      </c>
      <c r="G25" s="50" t="s">
        <v>20</v>
      </c>
      <c r="H25" s="58">
        <v>0.75</v>
      </c>
      <c r="I25" s="57" t="s">
        <v>78</v>
      </c>
      <c r="J25" s="33" t="s">
        <v>79</v>
      </c>
      <c r="K25" s="50">
        <v>20</v>
      </c>
      <c r="L25" s="33" t="s">
        <v>80</v>
      </c>
      <c r="M25" s="25"/>
      <c r="N25" s="19"/>
      <c r="O25" s="34">
        <v>30</v>
      </c>
      <c r="P25" s="20">
        <f t="shared" si="0"/>
        <v>600</v>
      </c>
      <c r="R25" s="53">
        <v>600</v>
      </c>
    </row>
    <row r="26" spans="2:19" ht="18" thickBot="1">
      <c r="B26" s="83"/>
      <c r="C26" s="86"/>
      <c r="D26" s="72"/>
      <c r="E26" s="59"/>
      <c r="F26" s="59"/>
      <c r="G26" s="51" t="s">
        <v>24</v>
      </c>
      <c r="H26" s="59"/>
      <c r="I26" s="59"/>
      <c r="J26" s="50" t="s">
        <v>56</v>
      </c>
      <c r="K26" s="51">
        <v>20</v>
      </c>
      <c r="L26" s="51"/>
      <c r="M26" s="37"/>
      <c r="N26" s="19"/>
      <c r="O26" s="20">
        <v>7</v>
      </c>
      <c r="P26" s="20">
        <f t="shared" si="0"/>
        <v>140</v>
      </c>
      <c r="R26" s="53">
        <v>140</v>
      </c>
    </row>
    <row r="27" spans="2:19" ht="170.1">
      <c r="B27" s="66" t="s">
        <v>81</v>
      </c>
      <c r="C27" s="54" t="s">
        <v>82</v>
      </c>
      <c r="D27" s="69">
        <v>44970</v>
      </c>
      <c r="E27" s="73" t="s">
        <v>18</v>
      </c>
      <c r="F27" s="73" t="s">
        <v>45</v>
      </c>
      <c r="G27" s="49" t="s">
        <v>20</v>
      </c>
      <c r="H27" s="75" t="s">
        <v>83</v>
      </c>
      <c r="I27" s="54" t="s">
        <v>84</v>
      </c>
      <c r="J27" s="17" t="s">
        <v>85</v>
      </c>
      <c r="K27" s="50">
        <v>500</v>
      </c>
      <c r="L27" s="24" t="s">
        <v>49</v>
      </c>
      <c r="M27" s="18" t="s">
        <v>86</v>
      </c>
      <c r="N27" s="19"/>
      <c r="O27" s="63">
        <v>55</v>
      </c>
      <c r="P27" s="63">
        <f t="shared" si="0"/>
        <v>27500</v>
      </c>
      <c r="R27" s="38">
        <v>29700</v>
      </c>
      <c r="S27" s="53">
        <f>R27-P27</f>
        <v>2200</v>
      </c>
    </row>
    <row r="28" spans="2:19" ht="51">
      <c r="B28" s="67"/>
      <c r="C28" s="55"/>
      <c r="D28" s="71"/>
      <c r="E28" s="74"/>
      <c r="F28" s="70"/>
      <c r="G28" s="50" t="s">
        <v>24</v>
      </c>
      <c r="H28" s="77"/>
      <c r="I28" s="56"/>
      <c r="J28" s="50" t="s">
        <v>87</v>
      </c>
      <c r="K28" s="50">
        <v>500</v>
      </c>
      <c r="L28" s="24" t="s">
        <v>40</v>
      </c>
      <c r="M28" s="39"/>
      <c r="N28" s="19"/>
      <c r="O28" s="65"/>
      <c r="P28" s="65"/>
      <c r="R28" s="53">
        <v>0</v>
      </c>
    </row>
    <row r="29" spans="2:19" ht="17.100000000000001">
      <c r="B29" s="67"/>
      <c r="C29" s="55"/>
      <c r="D29" s="71"/>
      <c r="E29" s="74"/>
      <c r="F29" s="57" t="s">
        <v>28</v>
      </c>
      <c r="G29" s="57" t="s">
        <v>20</v>
      </c>
      <c r="H29" s="58">
        <v>0.32291666666666669</v>
      </c>
      <c r="I29" s="57" t="s">
        <v>29</v>
      </c>
      <c r="J29" s="50" t="s">
        <v>88</v>
      </c>
      <c r="K29" s="50">
        <v>18</v>
      </c>
      <c r="L29" s="50"/>
      <c r="M29" s="25"/>
      <c r="N29" s="19"/>
      <c r="O29" s="20">
        <v>12</v>
      </c>
      <c r="P29" s="20">
        <f t="shared" si="0"/>
        <v>216</v>
      </c>
      <c r="R29" s="53">
        <v>180</v>
      </c>
    </row>
    <row r="30" spans="2:19" ht="17.100000000000001">
      <c r="B30" s="67"/>
      <c r="C30" s="55"/>
      <c r="D30" s="71"/>
      <c r="E30" s="74"/>
      <c r="F30" s="55"/>
      <c r="G30" s="56"/>
      <c r="H30" s="55"/>
      <c r="I30" s="55"/>
      <c r="J30" s="50" t="s">
        <v>89</v>
      </c>
      <c r="K30" s="50">
        <v>2</v>
      </c>
      <c r="L30" s="50"/>
      <c r="M30" s="25"/>
      <c r="N30" s="19"/>
      <c r="O30" s="20">
        <v>14</v>
      </c>
      <c r="P30" s="20">
        <f t="shared" si="0"/>
        <v>28</v>
      </c>
      <c r="R30" s="53">
        <v>70</v>
      </c>
    </row>
    <row r="31" spans="2:19" ht="17.100000000000001">
      <c r="B31" s="67"/>
      <c r="C31" s="55"/>
      <c r="D31" s="71"/>
      <c r="E31" s="70"/>
      <c r="F31" s="56"/>
      <c r="G31" s="50" t="s">
        <v>24</v>
      </c>
      <c r="H31" s="56"/>
      <c r="I31" s="56"/>
      <c r="J31" s="50" t="s">
        <v>90</v>
      </c>
      <c r="K31" s="24">
        <v>1</v>
      </c>
      <c r="L31" s="24"/>
      <c r="M31" s="25" t="s">
        <v>91</v>
      </c>
      <c r="N31" s="19"/>
      <c r="O31" s="20">
        <v>92</v>
      </c>
      <c r="P31" s="20">
        <f t="shared" si="0"/>
        <v>92</v>
      </c>
      <c r="R31" s="53">
        <v>140</v>
      </c>
    </row>
    <row r="32" spans="2:19" ht="51">
      <c r="B32" s="67"/>
      <c r="C32" s="55"/>
      <c r="D32" s="71"/>
      <c r="E32" s="57" t="s">
        <v>35</v>
      </c>
      <c r="F32" s="57" t="s">
        <v>45</v>
      </c>
      <c r="G32" s="50" t="s">
        <v>20</v>
      </c>
      <c r="H32" s="57" t="s">
        <v>92</v>
      </c>
      <c r="I32" s="57" t="s">
        <v>93</v>
      </c>
      <c r="J32" s="24" t="s">
        <v>94</v>
      </c>
      <c r="K32" s="24">
        <v>67</v>
      </c>
      <c r="L32" s="24" t="s">
        <v>95</v>
      </c>
      <c r="M32" s="30"/>
      <c r="N32" s="19"/>
      <c r="O32" s="20">
        <v>85</v>
      </c>
      <c r="P32" s="31">
        <f t="shared" si="0"/>
        <v>5695</v>
      </c>
      <c r="R32" s="22">
        <v>19980</v>
      </c>
      <c r="S32" s="53">
        <f>R32-P32</f>
        <v>14285</v>
      </c>
    </row>
    <row r="33" spans="2:19" ht="33.950000000000003">
      <c r="B33" s="67"/>
      <c r="C33" s="55"/>
      <c r="D33" s="71"/>
      <c r="E33" s="55"/>
      <c r="F33" s="56"/>
      <c r="G33" s="50" t="s">
        <v>24</v>
      </c>
      <c r="H33" s="56"/>
      <c r="I33" s="56"/>
      <c r="J33" s="24" t="s">
        <v>96</v>
      </c>
      <c r="K33" s="24">
        <v>50</v>
      </c>
      <c r="L33" s="24" t="s">
        <v>40</v>
      </c>
      <c r="M33" s="30"/>
      <c r="N33" s="19"/>
      <c r="O33" s="20">
        <v>126</v>
      </c>
      <c r="P33" s="31">
        <f t="shared" si="0"/>
        <v>6300</v>
      </c>
      <c r="R33" s="22">
        <v>3780</v>
      </c>
      <c r="S33" s="53">
        <f>R33-P33</f>
        <v>-2520</v>
      </c>
    </row>
    <row r="34" spans="2:19" ht="204">
      <c r="B34" s="67"/>
      <c r="C34" s="55"/>
      <c r="D34" s="71"/>
      <c r="E34" s="57" t="s">
        <v>44</v>
      </c>
      <c r="F34" s="57" t="s">
        <v>97</v>
      </c>
      <c r="G34" s="50" t="s">
        <v>20</v>
      </c>
      <c r="H34" s="57" t="s">
        <v>98</v>
      </c>
      <c r="I34" s="57" t="s">
        <v>84</v>
      </c>
      <c r="J34" s="29" t="s">
        <v>99</v>
      </c>
      <c r="K34" s="24">
        <v>500</v>
      </c>
      <c r="L34" s="24" t="s">
        <v>49</v>
      </c>
      <c r="M34" s="30"/>
      <c r="N34" s="19"/>
      <c r="O34" s="20">
        <v>55</v>
      </c>
      <c r="P34" s="20">
        <f t="shared" si="0"/>
        <v>27500</v>
      </c>
      <c r="R34" s="22">
        <v>37260</v>
      </c>
      <c r="S34" s="53">
        <f>R34-P34</f>
        <v>9760</v>
      </c>
    </row>
    <row r="35" spans="2:19" ht="33.950000000000003">
      <c r="B35" s="67"/>
      <c r="C35" s="55"/>
      <c r="D35" s="71"/>
      <c r="E35" s="55"/>
      <c r="F35" s="55"/>
      <c r="G35" s="57" t="s">
        <v>24</v>
      </c>
      <c r="H35" s="55"/>
      <c r="I35" s="55"/>
      <c r="J35" s="29" t="s">
        <v>51</v>
      </c>
      <c r="K35" s="24">
        <v>500</v>
      </c>
      <c r="L35" s="24" t="s">
        <v>40</v>
      </c>
      <c r="M35" s="30"/>
      <c r="N35" s="19"/>
      <c r="O35" s="20"/>
      <c r="P35" s="20"/>
      <c r="R35" s="22"/>
      <c r="S35" s="53"/>
    </row>
    <row r="36" spans="2:19" ht="33.950000000000003">
      <c r="B36" s="67"/>
      <c r="C36" s="55"/>
      <c r="D36" s="71"/>
      <c r="E36" s="55"/>
      <c r="F36" s="56"/>
      <c r="G36" s="56"/>
      <c r="H36" s="56"/>
      <c r="I36" s="56"/>
      <c r="J36" s="27" t="s">
        <v>52</v>
      </c>
      <c r="K36" s="24">
        <v>350</v>
      </c>
      <c r="L36" s="24"/>
      <c r="M36" s="30" t="s">
        <v>53</v>
      </c>
      <c r="N36" s="19"/>
      <c r="O36" s="20">
        <v>7</v>
      </c>
      <c r="P36" s="20">
        <f t="shared" si="0"/>
        <v>2450</v>
      </c>
      <c r="R36" s="22">
        <v>3780</v>
      </c>
      <c r="S36" s="53">
        <f>R36-P36</f>
        <v>1330</v>
      </c>
    </row>
    <row r="37" spans="2:19" ht="68.099999999999994">
      <c r="B37" s="67"/>
      <c r="C37" s="55"/>
      <c r="D37" s="71"/>
      <c r="E37" s="55"/>
      <c r="F37" s="57" t="s">
        <v>28</v>
      </c>
      <c r="G37" s="50" t="s">
        <v>20</v>
      </c>
      <c r="H37" s="58">
        <v>0.54166666666666663</v>
      </c>
      <c r="I37" s="57" t="s">
        <v>100</v>
      </c>
      <c r="J37" s="33" t="s">
        <v>54</v>
      </c>
      <c r="K37" s="50">
        <v>20</v>
      </c>
      <c r="L37" s="33" t="s">
        <v>55</v>
      </c>
      <c r="M37" s="25"/>
      <c r="N37" s="19"/>
      <c r="O37" s="34">
        <v>20</v>
      </c>
      <c r="P37" s="20">
        <f t="shared" si="0"/>
        <v>400</v>
      </c>
      <c r="R37" s="53">
        <v>400</v>
      </c>
    </row>
    <row r="38" spans="2:19" ht="17.100000000000001">
      <c r="B38" s="67"/>
      <c r="C38" s="55"/>
      <c r="D38" s="71"/>
      <c r="E38" s="56"/>
      <c r="F38" s="56"/>
      <c r="G38" s="50" t="s">
        <v>24</v>
      </c>
      <c r="H38" s="56"/>
      <c r="I38" s="56"/>
      <c r="J38" s="24" t="s">
        <v>56</v>
      </c>
      <c r="K38" s="24">
        <v>20</v>
      </c>
      <c r="L38" s="24"/>
      <c r="M38" s="25"/>
      <c r="N38" s="19"/>
      <c r="O38" s="20">
        <v>7</v>
      </c>
      <c r="P38" s="20">
        <f t="shared" si="0"/>
        <v>140</v>
      </c>
      <c r="R38" s="53">
        <v>140</v>
      </c>
    </row>
    <row r="39" spans="2:19" ht="17.100000000000001" customHeight="1">
      <c r="B39" s="67"/>
      <c r="C39" s="55"/>
      <c r="D39" s="71"/>
      <c r="E39" s="57" t="s">
        <v>57</v>
      </c>
      <c r="F39" s="57" t="s">
        <v>97</v>
      </c>
      <c r="G39" s="57" t="s">
        <v>20</v>
      </c>
      <c r="H39" s="57" t="s">
        <v>98</v>
      </c>
      <c r="I39" s="57" t="s">
        <v>101</v>
      </c>
      <c r="J39" s="40" t="s">
        <v>102</v>
      </c>
      <c r="K39" s="24">
        <v>50</v>
      </c>
      <c r="L39" s="79" t="s">
        <v>103</v>
      </c>
      <c r="M39" s="30"/>
      <c r="N39" s="19"/>
      <c r="O39" s="31">
        <v>62</v>
      </c>
      <c r="P39" s="31">
        <f t="shared" si="0"/>
        <v>3100</v>
      </c>
      <c r="R39" s="22">
        <v>15120</v>
      </c>
      <c r="S39" s="78">
        <f>SUM(R39:R42)-SUM(P39:P42)</f>
        <v>8228</v>
      </c>
    </row>
    <row r="40" spans="2:19" ht="17.100000000000001" customHeight="1">
      <c r="B40" s="67"/>
      <c r="C40" s="55"/>
      <c r="D40" s="71"/>
      <c r="E40" s="55"/>
      <c r="F40" s="55"/>
      <c r="G40" s="56"/>
      <c r="H40" s="55"/>
      <c r="I40" s="55"/>
      <c r="J40" s="40" t="s">
        <v>104</v>
      </c>
      <c r="K40" s="24">
        <v>17</v>
      </c>
      <c r="L40" s="80"/>
      <c r="M40" s="30"/>
      <c r="N40" s="19"/>
      <c r="O40" s="31">
        <v>62</v>
      </c>
      <c r="P40" s="31">
        <f t="shared" si="0"/>
        <v>1054</v>
      </c>
      <c r="R40" s="22"/>
      <c r="S40" s="78"/>
    </row>
    <row r="41" spans="2:19" ht="33.950000000000003">
      <c r="B41" s="67"/>
      <c r="C41" s="55"/>
      <c r="D41" s="71"/>
      <c r="E41" s="55"/>
      <c r="F41" s="55"/>
      <c r="G41" s="57" t="s">
        <v>24</v>
      </c>
      <c r="H41" s="55"/>
      <c r="I41" s="55"/>
      <c r="J41" s="24" t="s">
        <v>105</v>
      </c>
      <c r="K41" s="24">
        <v>18</v>
      </c>
      <c r="L41" s="24" t="s">
        <v>40</v>
      </c>
      <c r="M41" s="30" t="s">
        <v>106</v>
      </c>
      <c r="N41" s="19"/>
      <c r="O41" s="31">
        <v>126</v>
      </c>
      <c r="P41" s="31">
        <f t="shared" si="0"/>
        <v>2268</v>
      </c>
      <c r="R41" s="22"/>
      <c r="S41" s="78"/>
    </row>
    <row r="42" spans="2:19" ht="17.100000000000001">
      <c r="B42" s="67"/>
      <c r="C42" s="55"/>
      <c r="D42" s="71"/>
      <c r="E42" s="55"/>
      <c r="F42" s="56"/>
      <c r="G42" s="56"/>
      <c r="H42" s="56"/>
      <c r="I42" s="56"/>
      <c r="J42" s="40" t="s">
        <v>107</v>
      </c>
      <c r="K42" s="24">
        <v>50</v>
      </c>
      <c r="L42" s="24"/>
      <c r="M42" s="30"/>
      <c r="N42" s="19"/>
      <c r="O42" s="31">
        <v>85</v>
      </c>
      <c r="P42" s="31">
        <f t="shared" si="0"/>
        <v>4250</v>
      </c>
      <c r="R42" s="22">
        <v>3780</v>
      </c>
      <c r="S42" s="78"/>
    </row>
    <row r="43" spans="2:19" ht="17.100000000000001">
      <c r="B43" s="67"/>
      <c r="C43" s="55"/>
      <c r="D43" s="71"/>
      <c r="E43" s="57" t="s">
        <v>65</v>
      </c>
      <c r="F43" s="57" t="s">
        <v>45</v>
      </c>
      <c r="G43" s="50" t="s">
        <v>20</v>
      </c>
      <c r="H43" s="23">
        <v>0.79166666666666663</v>
      </c>
      <c r="I43" s="50"/>
      <c r="J43" s="50" t="s">
        <v>108</v>
      </c>
      <c r="K43" s="50">
        <f t="shared" ref="K43" si="2">+$K$12</f>
        <v>500</v>
      </c>
      <c r="L43" s="50"/>
      <c r="M43" s="25" t="s">
        <v>69</v>
      </c>
      <c r="N43" s="19"/>
      <c r="O43" s="20"/>
      <c r="P43" s="20">
        <f t="shared" si="0"/>
        <v>0</v>
      </c>
      <c r="R43" s="53">
        <v>0</v>
      </c>
    </row>
    <row r="44" spans="2:19" ht="153">
      <c r="B44" s="67"/>
      <c r="C44" s="55"/>
      <c r="D44" s="71"/>
      <c r="E44" s="55"/>
      <c r="F44" s="56"/>
      <c r="G44" s="50" t="s">
        <v>24</v>
      </c>
      <c r="H44" s="23" t="s">
        <v>66</v>
      </c>
      <c r="I44" s="50" t="s">
        <v>109</v>
      </c>
      <c r="J44" s="50" t="s">
        <v>110</v>
      </c>
      <c r="K44" s="50">
        <v>530</v>
      </c>
      <c r="L44" s="50"/>
      <c r="M44" s="25" t="s">
        <v>111</v>
      </c>
      <c r="N44" s="19"/>
      <c r="O44" s="20">
        <v>23</v>
      </c>
      <c r="P44" s="20">
        <f t="shared" si="0"/>
        <v>12190</v>
      </c>
      <c r="R44" s="53">
        <v>12420</v>
      </c>
    </row>
    <row r="45" spans="2:19" ht="68.099999999999994">
      <c r="B45" s="67"/>
      <c r="C45" s="55"/>
      <c r="D45" s="71"/>
      <c r="E45" s="57" t="s">
        <v>112</v>
      </c>
      <c r="F45" s="57" t="s">
        <v>45</v>
      </c>
      <c r="G45" s="50" t="s">
        <v>113</v>
      </c>
      <c r="H45" s="23">
        <v>0.8125</v>
      </c>
      <c r="I45" s="50" t="s">
        <v>29</v>
      </c>
      <c r="J45" s="50" t="s">
        <v>114</v>
      </c>
      <c r="K45" s="50">
        <v>530</v>
      </c>
      <c r="L45" s="50" t="s">
        <v>115</v>
      </c>
      <c r="M45" s="25" t="s">
        <v>116</v>
      </c>
      <c r="N45" s="19"/>
      <c r="O45" s="60">
        <v>90</v>
      </c>
      <c r="P45" s="63">
        <f>K46*O45</f>
        <v>47700</v>
      </c>
      <c r="R45" s="53">
        <v>0</v>
      </c>
    </row>
    <row r="46" spans="2:19" ht="84.95">
      <c r="B46" s="67"/>
      <c r="C46" s="55"/>
      <c r="D46" s="71"/>
      <c r="E46" s="55"/>
      <c r="F46" s="55"/>
      <c r="G46" s="50" t="s">
        <v>117</v>
      </c>
      <c r="H46" s="23">
        <v>0.84375</v>
      </c>
      <c r="I46" s="50" t="s">
        <v>29</v>
      </c>
      <c r="J46" s="50" t="s">
        <v>118</v>
      </c>
      <c r="K46" s="50">
        <v>530</v>
      </c>
      <c r="L46" s="50"/>
      <c r="M46" s="25" t="s">
        <v>119</v>
      </c>
      <c r="N46" s="19"/>
      <c r="O46" s="61"/>
      <c r="P46" s="64"/>
      <c r="R46" s="22">
        <v>64800</v>
      </c>
      <c r="S46" s="53">
        <f>R46-P45</f>
        <v>17100</v>
      </c>
    </row>
    <row r="47" spans="2:19" ht="33.950000000000003">
      <c r="B47" s="67"/>
      <c r="C47" s="55"/>
      <c r="D47" s="71"/>
      <c r="E47" s="55"/>
      <c r="F47" s="55"/>
      <c r="G47" s="50" t="s">
        <v>120</v>
      </c>
      <c r="H47" s="23">
        <v>0.875</v>
      </c>
      <c r="I47" s="50" t="s">
        <v>29</v>
      </c>
      <c r="J47" s="50" t="s">
        <v>121</v>
      </c>
      <c r="K47" s="50">
        <v>530</v>
      </c>
      <c r="L47" s="50" t="s">
        <v>122</v>
      </c>
      <c r="M47" s="25" t="s">
        <v>123</v>
      </c>
      <c r="N47" s="19"/>
      <c r="O47" s="62"/>
      <c r="P47" s="65"/>
      <c r="R47" s="53">
        <v>0</v>
      </c>
    </row>
    <row r="48" spans="2:19" ht="68.099999999999994">
      <c r="B48" s="67"/>
      <c r="C48" s="55"/>
      <c r="D48" s="71"/>
      <c r="E48" s="55"/>
      <c r="F48" s="56"/>
      <c r="G48" s="50" t="s">
        <v>24</v>
      </c>
      <c r="H48" s="23" t="s">
        <v>74</v>
      </c>
      <c r="I48" s="50" t="s">
        <v>29</v>
      </c>
      <c r="J48" s="50" t="s">
        <v>124</v>
      </c>
      <c r="K48" s="50">
        <v>530</v>
      </c>
      <c r="L48" s="50"/>
      <c r="M48" s="25" t="s">
        <v>125</v>
      </c>
      <c r="N48" s="19"/>
      <c r="O48" s="20">
        <v>49</v>
      </c>
      <c r="P48" s="20">
        <f t="shared" si="0"/>
        <v>25970</v>
      </c>
      <c r="Q48" s="35" t="s">
        <v>126</v>
      </c>
      <c r="R48" s="53">
        <v>26460</v>
      </c>
    </row>
    <row r="49" spans="2:19" ht="17.100000000000001">
      <c r="B49" s="67"/>
      <c r="C49" s="55"/>
      <c r="D49" s="71"/>
      <c r="E49" s="55"/>
      <c r="F49" s="57" t="s">
        <v>28</v>
      </c>
      <c r="G49" s="50" t="s">
        <v>20</v>
      </c>
      <c r="H49" s="58">
        <v>0.75</v>
      </c>
      <c r="I49" s="57" t="s">
        <v>29</v>
      </c>
      <c r="J49" s="33" t="s">
        <v>127</v>
      </c>
      <c r="K49" s="50">
        <v>20</v>
      </c>
      <c r="L49" s="50" t="s">
        <v>128</v>
      </c>
      <c r="M49" s="25"/>
      <c r="N49" s="19"/>
      <c r="O49" s="20">
        <v>30</v>
      </c>
      <c r="P49" s="20">
        <f t="shared" si="0"/>
        <v>600</v>
      </c>
      <c r="R49" s="53">
        <v>600</v>
      </c>
    </row>
    <row r="50" spans="2:19" ht="18" thickBot="1">
      <c r="B50" s="68"/>
      <c r="C50" s="59"/>
      <c r="D50" s="72"/>
      <c r="E50" s="59"/>
      <c r="F50" s="59"/>
      <c r="G50" s="51" t="s">
        <v>24</v>
      </c>
      <c r="H50" s="59"/>
      <c r="I50" s="59"/>
      <c r="J50" s="24" t="s">
        <v>56</v>
      </c>
      <c r="K50" s="52">
        <v>20</v>
      </c>
      <c r="L50" s="52"/>
      <c r="M50" s="37"/>
      <c r="N50" s="19"/>
      <c r="O50" s="20">
        <v>7</v>
      </c>
      <c r="P50" s="20">
        <f t="shared" si="0"/>
        <v>140</v>
      </c>
      <c r="R50" s="53">
        <v>140</v>
      </c>
    </row>
    <row r="51" spans="2:19" ht="204">
      <c r="B51" s="66" t="s">
        <v>129</v>
      </c>
      <c r="C51" s="54" t="s">
        <v>130</v>
      </c>
      <c r="D51" s="69">
        <v>45336</v>
      </c>
      <c r="E51" s="73" t="s">
        <v>18</v>
      </c>
      <c r="F51" s="73" t="s">
        <v>45</v>
      </c>
      <c r="G51" s="49" t="s">
        <v>20</v>
      </c>
      <c r="H51" s="75" t="s">
        <v>131</v>
      </c>
      <c r="I51" s="54" t="s">
        <v>84</v>
      </c>
      <c r="J51" s="49" t="s">
        <v>132</v>
      </c>
      <c r="K51" s="49">
        <v>500</v>
      </c>
      <c r="L51" s="49" t="s">
        <v>49</v>
      </c>
      <c r="M51" s="41" t="s">
        <v>133</v>
      </c>
      <c r="N51" s="19"/>
      <c r="O51" s="31">
        <v>55</v>
      </c>
      <c r="P51" s="31">
        <f t="shared" si="0"/>
        <v>27500</v>
      </c>
      <c r="R51" s="22">
        <v>36720</v>
      </c>
      <c r="S51" s="53"/>
    </row>
    <row r="52" spans="2:19" ht="51">
      <c r="B52" s="67"/>
      <c r="C52" s="55"/>
      <c r="D52" s="70"/>
      <c r="E52" s="74"/>
      <c r="F52" s="74"/>
      <c r="G52" s="57" t="s">
        <v>24</v>
      </c>
      <c r="H52" s="76"/>
      <c r="I52" s="55"/>
      <c r="J52" s="50" t="s">
        <v>87</v>
      </c>
      <c r="K52" s="50">
        <v>500</v>
      </c>
      <c r="L52" s="50" t="s">
        <v>40</v>
      </c>
      <c r="M52" s="39"/>
      <c r="N52" s="19"/>
      <c r="O52" s="20"/>
      <c r="P52" s="20">
        <f t="shared" si="0"/>
        <v>0</v>
      </c>
      <c r="R52" s="53">
        <v>0</v>
      </c>
    </row>
    <row r="53" spans="2:19" ht="33.950000000000003">
      <c r="B53" s="67"/>
      <c r="C53" s="55"/>
      <c r="D53" s="71"/>
      <c r="E53" s="74"/>
      <c r="F53" s="70"/>
      <c r="G53" s="56"/>
      <c r="H53" s="77"/>
      <c r="I53" s="56"/>
      <c r="J53" s="50" t="s">
        <v>134</v>
      </c>
      <c r="K53" s="50">
        <v>300</v>
      </c>
      <c r="L53" s="50"/>
      <c r="M53" s="39" t="s">
        <v>135</v>
      </c>
      <c r="N53" s="19"/>
      <c r="O53" s="20">
        <v>9</v>
      </c>
      <c r="P53" s="20">
        <f t="shared" si="0"/>
        <v>2700</v>
      </c>
      <c r="R53" s="53">
        <v>4860</v>
      </c>
    </row>
    <row r="54" spans="2:19" ht="33.950000000000003">
      <c r="B54" s="67"/>
      <c r="C54" s="55"/>
      <c r="D54" s="71"/>
      <c r="E54" s="74"/>
      <c r="F54" s="57" t="s">
        <v>28</v>
      </c>
      <c r="G54" s="50" t="s">
        <v>20</v>
      </c>
      <c r="H54" s="58">
        <v>0.32291666666666669</v>
      </c>
      <c r="I54" s="57" t="s">
        <v>100</v>
      </c>
      <c r="J54" s="50" t="s">
        <v>136</v>
      </c>
      <c r="K54" s="50">
        <v>20</v>
      </c>
      <c r="L54" s="50" t="s">
        <v>122</v>
      </c>
      <c r="M54" s="25"/>
      <c r="N54" s="19"/>
      <c r="O54" s="20">
        <v>14</v>
      </c>
      <c r="P54" s="20">
        <f t="shared" si="0"/>
        <v>280</v>
      </c>
      <c r="R54" s="53">
        <v>280</v>
      </c>
    </row>
    <row r="55" spans="2:19" ht="17.100000000000001">
      <c r="B55" s="67"/>
      <c r="C55" s="55"/>
      <c r="D55" s="71"/>
      <c r="E55" s="70"/>
      <c r="F55" s="56"/>
      <c r="G55" s="50" t="s">
        <v>24</v>
      </c>
      <c r="H55" s="56"/>
      <c r="I55" s="56"/>
      <c r="J55" s="50" t="s">
        <v>137</v>
      </c>
      <c r="K55" s="24">
        <v>1</v>
      </c>
      <c r="L55" s="24"/>
      <c r="M55" s="25" t="s">
        <v>138</v>
      </c>
      <c r="N55" s="19"/>
      <c r="O55" s="20">
        <v>92</v>
      </c>
      <c r="P55" s="20">
        <f t="shared" si="0"/>
        <v>92</v>
      </c>
      <c r="R55" s="53">
        <v>140</v>
      </c>
    </row>
    <row r="56" spans="2:19" ht="33.950000000000003" customHeight="1">
      <c r="B56" s="67"/>
      <c r="C56" s="55"/>
      <c r="D56" s="71"/>
      <c r="E56" s="57" t="s">
        <v>35</v>
      </c>
      <c r="F56" s="57" t="s">
        <v>45</v>
      </c>
      <c r="G56" s="57" t="s">
        <v>20</v>
      </c>
      <c r="H56" s="57" t="s">
        <v>98</v>
      </c>
      <c r="I56" s="57" t="s">
        <v>101</v>
      </c>
      <c r="J56" s="42" t="s">
        <v>139</v>
      </c>
      <c r="K56" s="50">
        <v>200</v>
      </c>
      <c r="L56" s="50"/>
      <c r="M56" s="25"/>
      <c r="N56" s="19"/>
      <c r="O56" s="20">
        <v>12</v>
      </c>
      <c r="P56" s="20">
        <f t="shared" si="0"/>
        <v>2400</v>
      </c>
      <c r="R56" s="22">
        <v>18900</v>
      </c>
      <c r="S56" s="53"/>
    </row>
    <row r="57" spans="2:19" ht="33.950000000000003" customHeight="1">
      <c r="B57" s="67"/>
      <c r="C57" s="55"/>
      <c r="D57" s="71"/>
      <c r="E57" s="55"/>
      <c r="F57" s="55"/>
      <c r="G57" s="56"/>
      <c r="H57" s="55"/>
      <c r="I57" s="55"/>
      <c r="J57" s="42" t="s">
        <v>136</v>
      </c>
      <c r="K57" s="50">
        <v>150</v>
      </c>
      <c r="L57" s="50"/>
      <c r="M57" s="25"/>
      <c r="N57" s="19"/>
      <c r="O57" s="20">
        <v>14</v>
      </c>
      <c r="P57" s="20">
        <f t="shared" si="0"/>
        <v>2100</v>
      </c>
      <c r="R57" s="22"/>
    </row>
    <row r="58" spans="2:19" ht="33.950000000000003">
      <c r="B58" s="67"/>
      <c r="C58" s="55"/>
      <c r="D58" s="71"/>
      <c r="E58" s="55"/>
      <c r="F58" s="55"/>
      <c r="G58" s="57" t="s">
        <v>24</v>
      </c>
      <c r="H58" s="55"/>
      <c r="I58" s="55"/>
      <c r="J58" s="42" t="s">
        <v>140</v>
      </c>
      <c r="K58" s="50">
        <v>200</v>
      </c>
      <c r="L58" s="50"/>
      <c r="M58" s="25" t="s">
        <v>141</v>
      </c>
      <c r="N58" s="19"/>
      <c r="O58" s="20">
        <v>9</v>
      </c>
      <c r="P58" s="20">
        <f t="shared" si="0"/>
        <v>1800</v>
      </c>
      <c r="R58" s="22"/>
    </row>
    <row r="59" spans="2:19" ht="33.950000000000003">
      <c r="B59" s="67"/>
      <c r="C59" s="55"/>
      <c r="D59" s="71"/>
      <c r="E59" s="55"/>
      <c r="F59" s="55"/>
      <c r="G59" s="55"/>
      <c r="H59" s="55"/>
      <c r="I59" s="55"/>
      <c r="J59" s="42" t="s">
        <v>142</v>
      </c>
      <c r="K59" s="50">
        <v>175</v>
      </c>
      <c r="L59" s="50"/>
      <c r="M59" s="25" t="s">
        <v>143</v>
      </c>
      <c r="N59" s="19"/>
      <c r="O59" s="20">
        <v>9</v>
      </c>
      <c r="P59" s="20">
        <f t="shared" si="0"/>
        <v>1575</v>
      </c>
      <c r="R59" s="22"/>
    </row>
    <row r="60" spans="2:19" ht="33.950000000000003">
      <c r="B60" s="67"/>
      <c r="C60" s="55"/>
      <c r="D60" s="71"/>
      <c r="E60" s="55"/>
      <c r="F60" s="56"/>
      <c r="G60" s="56"/>
      <c r="H60" s="56"/>
      <c r="I60" s="56"/>
      <c r="J60" s="24" t="s">
        <v>144</v>
      </c>
      <c r="K60" s="24">
        <v>50</v>
      </c>
      <c r="L60" s="24" t="s">
        <v>40</v>
      </c>
      <c r="M60" s="25"/>
      <c r="N60" s="19"/>
      <c r="O60" s="20">
        <v>126</v>
      </c>
      <c r="P60" s="20">
        <f t="shared" si="0"/>
        <v>6300</v>
      </c>
      <c r="R60" s="22">
        <v>3780</v>
      </c>
      <c r="S60" s="53"/>
    </row>
    <row r="61" spans="2:19" ht="51">
      <c r="B61" s="67"/>
      <c r="C61" s="55"/>
      <c r="D61" s="71"/>
      <c r="E61" s="57" t="s">
        <v>44</v>
      </c>
      <c r="F61" s="57" t="s">
        <v>97</v>
      </c>
      <c r="G61" s="50" t="s">
        <v>20</v>
      </c>
      <c r="H61" s="58">
        <v>0.5</v>
      </c>
      <c r="I61" s="57" t="s">
        <v>109</v>
      </c>
      <c r="J61" s="50" t="s">
        <v>145</v>
      </c>
      <c r="K61" s="50">
        <v>500</v>
      </c>
      <c r="L61" s="50" t="s">
        <v>146</v>
      </c>
      <c r="M61" s="50"/>
      <c r="N61" s="19"/>
      <c r="O61" s="20">
        <v>55</v>
      </c>
      <c r="P61" s="20">
        <f t="shared" si="0"/>
        <v>27500</v>
      </c>
      <c r="R61" s="53">
        <v>29700</v>
      </c>
    </row>
    <row r="62" spans="2:19" ht="17.100000000000001">
      <c r="B62" s="67"/>
      <c r="C62" s="55"/>
      <c r="D62" s="71"/>
      <c r="E62" s="55"/>
      <c r="F62" s="56"/>
      <c r="G62" s="50" t="s">
        <v>24</v>
      </c>
      <c r="H62" s="77"/>
      <c r="I62" s="56"/>
      <c r="J62" s="50" t="s">
        <v>147</v>
      </c>
      <c r="K62" s="50">
        <v>500</v>
      </c>
      <c r="L62" s="50"/>
      <c r="M62" s="50"/>
      <c r="N62" s="19"/>
      <c r="O62" s="34"/>
      <c r="P62" s="20">
        <f t="shared" si="0"/>
        <v>0</v>
      </c>
      <c r="R62" s="53">
        <v>0</v>
      </c>
    </row>
    <row r="63" spans="2:19" ht="17.100000000000001">
      <c r="B63" s="67"/>
      <c r="C63" s="55"/>
      <c r="D63" s="71"/>
      <c r="E63" s="55"/>
      <c r="F63" s="57" t="s">
        <v>28</v>
      </c>
      <c r="G63" s="50" t="s">
        <v>20</v>
      </c>
      <c r="H63" s="58">
        <v>0.54166666666666663</v>
      </c>
      <c r="I63" s="57" t="s">
        <v>100</v>
      </c>
      <c r="J63" s="50" t="s">
        <v>148</v>
      </c>
      <c r="K63" s="50">
        <v>20</v>
      </c>
      <c r="L63" s="50" t="s">
        <v>122</v>
      </c>
      <c r="M63" s="50"/>
      <c r="N63" s="19"/>
      <c r="O63" s="34">
        <v>20</v>
      </c>
      <c r="P63" s="20">
        <f t="shared" si="0"/>
        <v>400</v>
      </c>
      <c r="R63" s="53">
        <v>400</v>
      </c>
    </row>
    <row r="64" spans="2:19" ht="17.100000000000001">
      <c r="B64" s="67"/>
      <c r="C64" s="55"/>
      <c r="D64" s="71"/>
      <c r="E64" s="56"/>
      <c r="F64" s="56"/>
      <c r="G64" s="50" t="s">
        <v>24</v>
      </c>
      <c r="H64" s="56"/>
      <c r="I64" s="56"/>
      <c r="J64" s="24" t="s">
        <v>56</v>
      </c>
      <c r="K64" s="50">
        <v>20</v>
      </c>
      <c r="L64" s="50"/>
      <c r="M64" s="25"/>
      <c r="N64" s="19"/>
      <c r="O64" s="20">
        <v>7</v>
      </c>
      <c r="P64" s="20">
        <f t="shared" si="0"/>
        <v>140</v>
      </c>
      <c r="R64" s="53">
        <v>140</v>
      </c>
    </row>
    <row r="65" spans="2:20" ht="17.100000000000001">
      <c r="B65" s="67"/>
      <c r="C65" s="55"/>
      <c r="D65" s="71"/>
      <c r="E65" s="57" t="s">
        <v>57</v>
      </c>
      <c r="F65" s="57" t="s">
        <v>28</v>
      </c>
      <c r="G65" s="50" t="s">
        <v>20</v>
      </c>
      <c r="H65" s="23">
        <v>0.625</v>
      </c>
      <c r="I65" s="57" t="s">
        <v>29</v>
      </c>
      <c r="J65" s="50" t="s">
        <v>149</v>
      </c>
      <c r="K65" s="50">
        <v>40</v>
      </c>
      <c r="L65" s="50"/>
      <c r="M65" s="25"/>
      <c r="N65" s="19"/>
      <c r="O65" s="20">
        <v>12</v>
      </c>
      <c r="P65" s="20">
        <f t="shared" si="0"/>
        <v>480</v>
      </c>
      <c r="R65" s="53">
        <v>480</v>
      </c>
    </row>
    <row r="66" spans="2:20" ht="18" thickBot="1">
      <c r="B66" s="68"/>
      <c r="C66" s="59"/>
      <c r="D66" s="72"/>
      <c r="E66" s="59"/>
      <c r="F66" s="59"/>
      <c r="G66" s="51" t="s">
        <v>24</v>
      </c>
      <c r="H66" s="43">
        <v>0.625</v>
      </c>
      <c r="I66" s="59"/>
      <c r="J66" s="51" t="s">
        <v>56</v>
      </c>
      <c r="K66" s="51">
        <v>40</v>
      </c>
      <c r="L66" s="51"/>
      <c r="M66" s="37"/>
      <c r="N66" s="19"/>
      <c r="O66" s="20">
        <v>7</v>
      </c>
      <c r="P66" s="44">
        <f t="shared" si="0"/>
        <v>280</v>
      </c>
      <c r="R66" s="53">
        <v>280</v>
      </c>
    </row>
    <row r="67" spans="2:20" ht="17.100000000000001">
      <c r="O67" s="35" t="s">
        <v>150</v>
      </c>
      <c r="P67" s="20">
        <f>SUM(P4:P66)</f>
        <v>355564</v>
      </c>
      <c r="R67" s="20">
        <f>SUM(R4:R66)</f>
        <v>481530</v>
      </c>
      <c r="S67" s="20">
        <f>SUM(S4:S66)</f>
        <v>103011</v>
      </c>
      <c r="T67" s="53"/>
    </row>
    <row r="68" spans="2:20" ht="17.100000000000001">
      <c r="O68" s="35" t="s">
        <v>151</v>
      </c>
      <c r="P68" s="35">
        <f>P67*26%</f>
        <v>92446.64</v>
      </c>
      <c r="Q68" s="35"/>
      <c r="R68" s="35">
        <f>R67*26%</f>
        <v>125197.8</v>
      </c>
      <c r="T68" s="53"/>
    </row>
    <row r="69" spans="2:20" ht="17.100000000000001">
      <c r="E69" s="13" t="s">
        <v>152</v>
      </c>
      <c r="F69" s="5" t="s">
        <v>153</v>
      </c>
      <c r="O69" s="47" t="s">
        <v>154</v>
      </c>
      <c r="P69" s="48">
        <f>SUM(P67:P68)</f>
        <v>448010.64</v>
      </c>
      <c r="Q69" s="35"/>
      <c r="R69" s="48">
        <f>SUM(R67:R68)</f>
        <v>606727.80000000005</v>
      </c>
    </row>
    <row r="70" spans="2:20" ht="17.100000000000001">
      <c r="F70" s="5" t="s">
        <v>155</v>
      </c>
      <c r="O70" s="35" t="s">
        <v>156</v>
      </c>
      <c r="P70" s="35">
        <f>P69*8.9%</f>
        <v>39872.946960000008</v>
      </c>
      <c r="R70" s="35">
        <f>R69*8.9%</f>
        <v>53998.774200000007</v>
      </c>
    </row>
    <row r="71" spans="2:20" ht="17.100000000000001">
      <c r="O71" s="35" t="s">
        <v>157</v>
      </c>
      <c r="P71" s="35">
        <f>SUM(P22+P24+P44+P48)*3%</f>
        <v>1984.8</v>
      </c>
      <c r="R71" s="35">
        <f>SUM(R5+R8+R26+R28+R47+R51)*3%</f>
        <v>1110</v>
      </c>
    </row>
    <row r="72" spans="2:20" ht="17.100000000000001">
      <c r="O72" s="47" t="s">
        <v>158</v>
      </c>
      <c r="P72" s="48">
        <f>SUM(P69:P71)</f>
        <v>489868.38696000003</v>
      </c>
      <c r="R72" s="48">
        <f>SUM(R69:R71)</f>
        <v>661836.57420000003</v>
      </c>
    </row>
  </sheetData>
  <mergeCells count="107">
    <mergeCell ref="B4:B26"/>
    <mergeCell ref="C4:C26"/>
    <mergeCell ref="D4:D26"/>
    <mergeCell ref="E4:E8"/>
    <mergeCell ref="F4:F5"/>
    <mergeCell ref="I4:I5"/>
    <mergeCell ref="F6:F8"/>
    <mergeCell ref="G6:G7"/>
    <mergeCell ref="H6:H8"/>
    <mergeCell ref="I6:I8"/>
    <mergeCell ref="F15:F16"/>
    <mergeCell ref="H15:H16"/>
    <mergeCell ref="I15:I16"/>
    <mergeCell ref="E17:E20"/>
    <mergeCell ref="F17:F20"/>
    <mergeCell ref="H17:H20"/>
    <mergeCell ref="I17:I20"/>
    <mergeCell ref="G18:G20"/>
    <mergeCell ref="E9:E11"/>
    <mergeCell ref="F9:F11"/>
    <mergeCell ref="I9:I11"/>
    <mergeCell ref="G10:G11"/>
    <mergeCell ref="H10:H11"/>
    <mergeCell ref="E12:E16"/>
    <mergeCell ref="F12:F14"/>
    <mergeCell ref="H12:H14"/>
    <mergeCell ref="I12:I14"/>
    <mergeCell ref="G13:G14"/>
    <mergeCell ref="E21:E22"/>
    <mergeCell ref="F21:F22"/>
    <mergeCell ref="H21:H22"/>
    <mergeCell ref="I21:I22"/>
    <mergeCell ref="E23:E26"/>
    <mergeCell ref="F23:F24"/>
    <mergeCell ref="I23:I24"/>
    <mergeCell ref="F25:F26"/>
    <mergeCell ref="H25:H26"/>
    <mergeCell ref="I25:I26"/>
    <mergeCell ref="I27:I28"/>
    <mergeCell ref="O27:O28"/>
    <mergeCell ref="P27:P28"/>
    <mergeCell ref="F29:F31"/>
    <mergeCell ref="G29:G30"/>
    <mergeCell ref="H29:H31"/>
    <mergeCell ref="I29:I31"/>
    <mergeCell ref="B27:B50"/>
    <mergeCell ref="C27:C50"/>
    <mergeCell ref="D27:D50"/>
    <mergeCell ref="E27:E31"/>
    <mergeCell ref="F27:F28"/>
    <mergeCell ref="H27:H28"/>
    <mergeCell ref="E32:E33"/>
    <mergeCell ref="F32:F33"/>
    <mergeCell ref="H32:H33"/>
    <mergeCell ref="E39:E42"/>
    <mergeCell ref="F39:F42"/>
    <mergeCell ref="G39:G40"/>
    <mergeCell ref="H39:H42"/>
    <mergeCell ref="I39:I42"/>
    <mergeCell ref="L39:L40"/>
    <mergeCell ref="E43:E44"/>
    <mergeCell ref="F43:F44"/>
    <mergeCell ref="S39:S42"/>
    <mergeCell ref="G41:G42"/>
    <mergeCell ref="I32:I33"/>
    <mergeCell ref="E34:E38"/>
    <mergeCell ref="F34:F36"/>
    <mergeCell ref="H34:H36"/>
    <mergeCell ref="I34:I36"/>
    <mergeCell ref="G35:G36"/>
    <mergeCell ref="F37:F38"/>
    <mergeCell ref="H37:H38"/>
    <mergeCell ref="I37:I38"/>
    <mergeCell ref="E45:E50"/>
    <mergeCell ref="F45:F48"/>
    <mergeCell ref="O45:O47"/>
    <mergeCell ref="P45:P47"/>
    <mergeCell ref="F49:F50"/>
    <mergeCell ref="H49:H50"/>
    <mergeCell ref="I49:I50"/>
    <mergeCell ref="B51:B66"/>
    <mergeCell ref="C51:C66"/>
    <mergeCell ref="D51:D66"/>
    <mergeCell ref="E51:E55"/>
    <mergeCell ref="F51:F53"/>
    <mergeCell ref="H51:H53"/>
    <mergeCell ref="G58:G60"/>
    <mergeCell ref="E61:E64"/>
    <mergeCell ref="F61:F62"/>
    <mergeCell ref="H61:H62"/>
    <mergeCell ref="I61:I62"/>
    <mergeCell ref="F63:F64"/>
    <mergeCell ref="H63:H64"/>
    <mergeCell ref="I63:I64"/>
    <mergeCell ref="E65:E66"/>
    <mergeCell ref="F65:F66"/>
    <mergeCell ref="I65:I66"/>
    <mergeCell ref="I51:I53"/>
    <mergeCell ref="G52:G53"/>
    <mergeCell ref="F54:F55"/>
    <mergeCell ref="H54:H55"/>
    <mergeCell ref="I54:I55"/>
    <mergeCell ref="E56:E60"/>
    <mergeCell ref="F56:F60"/>
    <mergeCell ref="G56:G57"/>
    <mergeCell ref="H56:H60"/>
    <mergeCell ref="I56:I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Nicole Davis</cp:lastModifiedBy>
  <cp:revision/>
  <dcterms:created xsi:type="dcterms:W3CDTF">2024-01-15T18:05:27Z</dcterms:created>
  <dcterms:modified xsi:type="dcterms:W3CDTF">2024-01-19T15:38:56Z</dcterms:modified>
  <cp:category/>
  <cp:contentStatus/>
</cp:coreProperties>
</file>